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ropbox\NEWT\NEWTcracker\NEWTcracker the 2nd (April 2017)\"/>
    </mc:Choice>
  </mc:AlternateContent>
  <bookViews>
    <workbookView xWindow="0" yWindow="0" windowWidth="16815" windowHeight="7755"/>
  </bookViews>
  <sheets>
    <sheet name="Results sheet" sheetId="1" r:id="rId1"/>
    <sheet name="Start list" sheetId="2" r:id="rId2"/>
    <sheet name="Wave time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5" i="1"/>
  <c r="B47" i="1"/>
  <c r="B25" i="1"/>
  <c r="B33" i="1"/>
  <c r="B46" i="1"/>
  <c r="B48" i="1"/>
  <c r="B49" i="1"/>
  <c r="B44" i="1"/>
  <c r="B31" i="1"/>
  <c r="B41" i="1"/>
  <c r="B26" i="1"/>
  <c r="B45" i="1"/>
  <c r="B21" i="1"/>
  <c r="B43" i="1"/>
  <c r="B36" i="1"/>
  <c r="B27" i="1"/>
  <c r="B51" i="1"/>
  <c r="B29" i="1"/>
  <c r="B42" i="1"/>
  <c r="B32" i="1"/>
  <c r="B34" i="1"/>
  <c r="B40" i="1"/>
  <c r="B50" i="1"/>
  <c r="B30" i="1"/>
  <c r="B37" i="1"/>
  <c r="B12" i="1"/>
  <c r="B10" i="1"/>
  <c r="B14" i="1"/>
  <c r="B16" i="1"/>
  <c r="B22" i="1"/>
  <c r="B18" i="1"/>
  <c r="B52" i="1"/>
  <c r="B24" i="1"/>
  <c r="B6" i="1"/>
  <c r="B19" i="1"/>
  <c r="B9" i="1"/>
  <c r="B28" i="1"/>
  <c r="B38" i="1"/>
  <c r="B15" i="1"/>
  <c r="B11" i="1"/>
  <c r="B13" i="1"/>
  <c r="B5" i="1"/>
  <c r="B3" i="1"/>
  <c r="B4" i="1"/>
  <c r="B8" i="1"/>
  <c r="B20" i="1"/>
  <c r="B7" i="1"/>
  <c r="B17" i="1"/>
  <c r="B2" i="1"/>
  <c r="B23" i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2" i="4"/>
  <c r="G39" i="1"/>
  <c r="G35" i="1"/>
  <c r="G47" i="1"/>
  <c r="G25" i="1"/>
  <c r="G33" i="1"/>
  <c r="G46" i="1"/>
  <c r="G48" i="1"/>
  <c r="G49" i="1"/>
  <c r="G44" i="1"/>
  <c r="G31" i="1"/>
  <c r="G41" i="1"/>
  <c r="G26" i="1"/>
  <c r="G45" i="1"/>
  <c r="G21" i="1"/>
  <c r="G43" i="1"/>
  <c r="G36" i="1"/>
  <c r="G27" i="1"/>
  <c r="G51" i="1"/>
  <c r="G29" i="1"/>
  <c r="G42" i="1"/>
  <c r="G32" i="1"/>
  <c r="G34" i="1"/>
  <c r="G40" i="1"/>
  <c r="G50" i="1"/>
  <c r="G30" i="1"/>
  <c r="G37" i="1"/>
  <c r="G12" i="1"/>
  <c r="G10" i="1"/>
  <c r="G14" i="1"/>
  <c r="G16" i="1"/>
  <c r="G22" i="1"/>
  <c r="G18" i="1"/>
  <c r="G52" i="1"/>
  <c r="G24" i="1"/>
  <c r="G6" i="1"/>
  <c r="G19" i="1"/>
  <c r="G9" i="1"/>
  <c r="G28" i="1"/>
  <c r="G38" i="1"/>
  <c r="G15" i="1"/>
  <c r="G11" i="1"/>
  <c r="G13" i="1"/>
  <c r="G5" i="1"/>
  <c r="G3" i="1"/>
  <c r="G4" i="1"/>
  <c r="G8" i="1"/>
  <c r="G20" i="1"/>
  <c r="G7" i="1"/>
  <c r="G17" i="1"/>
  <c r="G2" i="1"/>
  <c r="G23" i="1"/>
  <c r="F39" i="1"/>
  <c r="F35" i="1"/>
  <c r="H35" i="1" s="1"/>
  <c r="I35" i="1" s="1"/>
  <c r="F47" i="1"/>
  <c r="H47" i="1" s="1"/>
  <c r="I47" i="1" s="1"/>
  <c r="F25" i="1"/>
  <c r="F33" i="1"/>
  <c r="F46" i="1"/>
  <c r="H46" i="1" s="1"/>
  <c r="I46" i="1" s="1"/>
  <c r="F48" i="1"/>
  <c r="H48" i="1" s="1"/>
  <c r="I48" i="1" s="1"/>
  <c r="F49" i="1"/>
  <c r="F44" i="1"/>
  <c r="F31" i="1"/>
  <c r="H31" i="1" s="1"/>
  <c r="I31" i="1" s="1"/>
  <c r="F41" i="1"/>
  <c r="H41" i="1" s="1"/>
  <c r="I41" i="1" s="1"/>
  <c r="F26" i="1"/>
  <c r="F45" i="1"/>
  <c r="F21" i="1"/>
  <c r="H21" i="1" s="1"/>
  <c r="I21" i="1" s="1"/>
  <c r="F43" i="1"/>
  <c r="H43" i="1" s="1"/>
  <c r="I43" i="1" s="1"/>
  <c r="F36" i="1"/>
  <c r="F27" i="1"/>
  <c r="F51" i="1"/>
  <c r="H51" i="1" s="1"/>
  <c r="I51" i="1" s="1"/>
  <c r="F29" i="1"/>
  <c r="H29" i="1" s="1"/>
  <c r="I29" i="1" s="1"/>
  <c r="Q29" i="1" s="1"/>
  <c r="F42" i="1"/>
  <c r="F32" i="1"/>
  <c r="F34" i="1"/>
  <c r="H34" i="1" s="1"/>
  <c r="I34" i="1" s="1"/>
  <c r="F40" i="1"/>
  <c r="H40" i="1" s="1"/>
  <c r="I40" i="1" s="1"/>
  <c r="Q40" i="1" s="1"/>
  <c r="F50" i="1"/>
  <c r="F30" i="1"/>
  <c r="F37" i="1"/>
  <c r="H37" i="1" s="1"/>
  <c r="I37" i="1" s="1"/>
  <c r="F12" i="1"/>
  <c r="H12" i="1" s="1"/>
  <c r="I12" i="1" s="1"/>
  <c r="Q12" i="1" s="1"/>
  <c r="F10" i="1"/>
  <c r="F14" i="1"/>
  <c r="F16" i="1"/>
  <c r="H16" i="1" s="1"/>
  <c r="I16" i="1" s="1"/>
  <c r="F22" i="1"/>
  <c r="H22" i="1" s="1"/>
  <c r="I22" i="1" s="1"/>
  <c r="Q22" i="1" s="1"/>
  <c r="F18" i="1"/>
  <c r="F52" i="1"/>
  <c r="F24" i="1"/>
  <c r="H24" i="1" s="1"/>
  <c r="I24" i="1" s="1"/>
  <c r="F6" i="1"/>
  <c r="H6" i="1" s="1"/>
  <c r="I6" i="1" s="1"/>
  <c r="Q6" i="1" s="1"/>
  <c r="F19" i="1"/>
  <c r="F9" i="1"/>
  <c r="F28" i="1"/>
  <c r="H28" i="1" s="1"/>
  <c r="I28" i="1" s="1"/>
  <c r="F38" i="1"/>
  <c r="H38" i="1" s="1"/>
  <c r="I38" i="1" s="1"/>
  <c r="Q38" i="1" s="1"/>
  <c r="F15" i="1"/>
  <c r="F11" i="1"/>
  <c r="F13" i="1"/>
  <c r="H13" i="1" s="1"/>
  <c r="I13" i="1" s="1"/>
  <c r="F5" i="1"/>
  <c r="H5" i="1" s="1"/>
  <c r="I5" i="1" s="1"/>
  <c r="Q5" i="1" s="1"/>
  <c r="F3" i="1"/>
  <c r="F4" i="1"/>
  <c r="F8" i="1"/>
  <c r="H8" i="1" s="1"/>
  <c r="I8" i="1" s="1"/>
  <c r="F20" i="1"/>
  <c r="H20" i="1" s="1"/>
  <c r="I20" i="1" s="1"/>
  <c r="Q20" i="1" s="1"/>
  <c r="F7" i="1"/>
  <c r="F17" i="1"/>
  <c r="F2" i="1"/>
  <c r="H2" i="1" s="1"/>
  <c r="I2" i="1" s="1"/>
  <c r="F23" i="1"/>
  <c r="H23" i="1" s="1"/>
  <c r="I23" i="1" s="1"/>
  <c r="Q23" i="1" s="1"/>
  <c r="E39" i="1"/>
  <c r="E35" i="1"/>
  <c r="E47" i="1"/>
  <c r="E25" i="1"/>
  <c r="E33" i="1"/>
  <c r="E46" i="1"/>
  <c r="E48" i="1"/>
  <c r="E49" i="1"/>
  <c r="E44" i="1"/>
  <c r="E31" i="1"/>
  <c r="E41" i="1"/>
  <c r="E26" i="1"/>
  <c r="E45" i="1"/>
  <c r="E21" i="1"/>
  <c r="E43" i="1"/>
  <c r="E36" i="1"/>
  <c r="E27" i="1"/>
  <c r="E51" i="1"/>
  <c r="E29" i="1"/>
  <c r="E42" i="1"/>
  <c r="E32" i="1"/>
  <c r="E34" i="1"/>
  <c r="E40" i="1"/>
  <c r="E50" i="1"/>
  <c r="E30" i="1"/>
  <c r="E37" i="1"/>
  <c r="E12" i="1"/>
  <c r="E10" i="1"/>
  <c r="E14" i="1"/>
  <c r="E16" i="1"/>
  <c r="E22" i="1"/>
  <c r="E18" i="1"/>
  <c r="E52" i="1"/>
  <c r="E24" i="1"/>
  <c r="E6" i="1"/>
  <c r="E19" i="1"/>
  <c r="E9" i="1"/>
  <c r="E28" i="1"/>
  <c r="E38" i="1"/>
  <c r="E15" i="1"/>
  <c r="E11" i="1"/>
  <c r="E13" i="1"/>
  <c r="E5" i="1"/>
  <c r="E3" i="1"/>
  <c r="E4" i="1"/>
  <c r="E8" i="1"/>
  <c r="E20" i="1"/>
  <c r="E7" i="1"/>
  <c r="E17" i="1"/>
  <c r="E2" i="1"/>
  <c r="E23" i="1"/>
  <c r="D39" i="1"/>
  <c r="D35" i="1"/>
  <c r="D47" i="1"/>
  <c r="D25" i="1"/>
  <c r="D33" i="1"/>
  <c r="D46" i="1"/>
  <c r="D48" i="1"/>
  <c r="D49" i="1"/>
  <c r="D44" i="1"/>
  <c r="D31" i="1"/>
  <c r="D41" i="1"/>
  <c r="D26" i="1"/>
  <c r="D45" i="1"/>
  <c r="D21" i="1"/>
  <c r="D43" i="1"/>
  <c r="D36" i="1"/>
  <c r="D27" i="1"/>
  <c r="D51" i="1"/>
  <c r="D29" i="1"/>
  <c r="D42" i="1"/>
  <c r="D32" i="1"/>
  <c r="D34" i="1"/>
  <c r="D40" i="1"/>
  <c r="D50" i="1"/>
  <c r="D30" i="1"/>
  <c r="D37" i="1"/>
  <c r="D12" i="1"/>
  <c r="D10" i="1"/>
  <c r="D14" i="1"/>
  <c r="D16" i="1"/>
  <c r="D22" i="1"/>
  <c r="D18" i="1"/>
  <c r="D52" i="1"/>
  <c r="D24" i="1"/>
  <c r="D6" i="1"/>
  <c r="D19" i="1"/>
  <c r="D9" i="1"/>
  <c r="D28" i="1"/>
  <c r="D38" i="1"/>
  <c r="D15" i="1"/>
  <c r="D11" i="1"/>
  <c r="D13" i="1"/>
  <c r="D5" i="1"/>
  <c r="D3" i="1"/>
  <c r="D4" i="1"/>
  <c r="D8" i="1"/>
  <c r="D20" i="1"/>
  <c r="D7" i="1"/>
  <c r="D17" i="1"/>
  <c r="D2" i="1"/>
  <c r="D23" i="1"/>
  <c r="O36" i="1"/>
  <c r="P36" i="1"/>
  <c r="O27" i="1"/>
  <c r="P27" i="1"/>
  <c r="O29" i="1"/>
  <c r="P29" i="1"/>
  <c r="O42" i="1"/>
  <c r="P42" i="1"/>
  <c r="O32" i="1"/>
  <c r="P32" i="1"/>
  <c r="O34" i="1"/>
  <c r="P34" i="1"/>
  <c r="O40" i="1"/>
  <c r="P40" i="1"/>
  <c r="O30" i="1"/>
  <c r="P30" i="1"/>
  <c r="O37" i="1"/>
  <c r="P37" i="1"/>
  <c r="O12" i="1"/>
  <c r="P12" i="1"/>
  <c r="O10" i="1"/>
  <c r="P10" i="1"/>
  <c r="O14" i="1"/>
  <c r="P14" i="1"/>
  <c r="O16" i="1"/>
  <c r="P16" i="1"/>
  <c r="O22" i="1"/>
  <c r="P22" i="1"/>
  <c r="O18" i="1"/>
  <c r="P18" i="1"/>
  <c r="O24" i="1"/>
  <c r="P24" i="1"/>
  <c r="O6" i="1"/>
  <c r="P6" i="1"/>
  <c r="O19" i="1"/>
  <c r="P19" i="1"/>
  <c r="O9" i="1"/>
  <c r="P9" i="1"/>
  <c r="O28" i="1"/>
  <c r="P28" i="1"/>
  <c r="O38" i="1"/>
  <c r="P38" i="1"/>
  <c r="O15" i="1"/>
  <c r="P15" i="1"/>
  <c r="O11" i="1"/>
  <c r="P11" i="1"/>
  <c r="O13" i="1"/>
  <c r="P13" i="1"/>
  <c r="O5" i="1"/>
  <c r="P5" i="1"/>
  <c r="O3" i="1"/>
  <c r="P3" i="1"/>
  <c r="O4" i="1"/>
  <c r="P4" i="1"/>
  <c r="O8" i="1"/>
  <c r="P8" i="1"/>
  <c r="O20" i="1"/>
  <c r="P20" i="1"/>
  <c r="O7" i="1"/>
  <c r="P7" i="1"/>
  <c r="O17" i="1"/>
  <c r="P17" i="1"/>
  <c r="O2" i="1"/>
  <c r="P2" i="1"/>
  <c r="O23" i="1"/>
  <c r="P2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2" i="2"/>
  <c r="H7" i="1" l="1"/>
  <c r="I7" i="1" s="1"/>
  <c r="H3" i="1"/>
  <c r="I3" i="1" s="1"/>
  <c r="H15" i="1"/>
  <c r="I15" i="1" s="1"/>
  <c r="Q15" i="1" s="1"/>
  <c r="H19" i="1"/>
  <c r="I19" i="1" s="1"/>
  <c r="Q19" i="1" s="1"/>
  <c r="H18" i="1"/>
  <c r="I18" i="1" s="1"/>
  <c r="H10" i="1"/>
  <c r="I10" i="1" s="1"/>
  <c r="N10" i="1" s="1"/>
  <c r="H50" i="1"/>
  <c r="I50" i="1" s="1"/>
  <c r="H42" i="1"/>
  <c r="I42" i="1" s="1"/>
  <c r="N42" i="1" s="1"/>
  <c r="H36" i="1"/>
  <c r="I36" i="1" s="1"/>
  <c r="N36" i="1" s="1"/>
  <c r="H26" i="1"/>
  <c r="I26" i="1" s="1"/>
  <c r="H49" i="1"/>
  <c r="I49" i="1" s="1"/>
  <c r="H25" i="1"/>
  <c r="I25" i="1" s="1"/>
  <c r="Q25" i="1" s="1"/>
  <c r="H17" i="1"/>
  <c r="I17" i="1" s="1"/>
  <c r="N17" i="1" s="1"/>
  <c r="H4" i="1"/>
  <c r="I4" i="1" s="1"/>
  <c r="N4" i="1" s="1"/>
  <c r="H11" i="1"/>
  <c r="I11" i="1" s="1"/>
  <c r="Q11" i="1" s="1"/>
  <c r="H9" i="1"/>
  <c r="I9" i="1" s="1"/>
  <c r="N9" i="1" s="1"/>
  <c r="H52" i="1"/>
  <c r="I52" i="1" s="1"/>
  <c r="H14" i="1"/>
  <c r="I14" i="1" s="1"/>
  <c r="N14" i="1" s="1"/>
  <c r="H30" i="1"/>
  <c r="I30" i="1" s="1"/>
  <c r="Q30" i="1" s="1"/>
  <c r="H32" i="1"/>
  <c r="I32" i="1" s="1"/>
  <c r="Q32" i="1" s="1"/>
  <c r="H27" i="1"/>
  <c r="I27" i="1" s="1"/>
  <c r="N27" i="1" s="1"/>
  <c r="H45" i="1"/>
  <c r="I45" i="1" s="1"/>
  <c r="H44" i="1"/>
  <c r="I44" i="1" s="1"/>
  <c r="N44" i="1" s="1"/>
  <c r="H33" i="1"/>
  <c r="I33" i="1" s="1"/>
  <c r="Q33" i="1" s="1"/>
  <c r="H39" i="1"/>
  <c r="I39" i="1" s="1"/>
  <c r="N39" i="1" s="1"/>
  <c r="N3" i="1"/>
  <c r="Q3" i="1"/>
  <c r="N19" i="1"/>
  <c r="Q4" i="1"/>
  <c r="N11" i="1"/>
  <c r="Q7" i="1"/>
  <c r="N7" i="1"/>
  <c r="Q10" i="1"/>
  <c r="Q36" i="1"/>
  <c r="N2" i="1"/>
  <c r="Q2" i="1"/>
  <c r="N8" i="1"/>
  <c r="Q8" i="1"/>
  <c r="N16" i="1"/>
  <c r="Q16" i="1"/>
  <c r="Q37" i="1"/>
  <c r="N37" i="1"/>
  <c r="Q18" i="1"/>
  <c r="N18" i="1"/>
  <c r="Q13" i="1"/>
  <c r="N13" i="1"/>
  <c r="N28" i="1"/>
  <c r="Q28" i="1"/>
  <c r="Q24" i="1"/>
  <c r="N24" i="1"/>
  <c r="N34" i="1"/>
  <c r="Q34" i="1"/>
  <c r="Q17" i="1"/>
  <c r="Q27" i="1"/>
  <c r="N23" i="1"/>
  <c r="N20" i="1"/>
  <c r="N5" i="1"/>
  <c r="N38" i="1"/>
  <c r="N6" i="1"/>
  <c r="N22" i="1"/>
  <c r="N12" i="1"/>
  <c r="N40" i="1"/>
  <c r="N29" i="1"/>
  <c r="O25" i="1"/>
  <c r="P25" i="1"/>
  <c r="N21" i="1"/>
  <c r="O21" i="1"/>
  <c r="P21" i="1"/>
  <c r="Q21" i="1"/>
  <c r="N48" i="1"/>
  <c r="O48" i="1"/>
  <c r="P48" i="1"/>
  <c r="Q48" i="1"/>
  <c r="N47" i="1"/>
  <c r="O47" i="1"/>
  <c r="P47" i="1"/>
  <c r="Q47" i="1"/>
  <c r="O33" i="1"/>
  <c r="P33" i="1"/>
  <c r="N35" i="1"/>
  <c r="O35" i="1"/>
  <c r="P35" i="1"/>
  <c r="Q35" i="1"/>
  <c r="N46" i="1"/>
  <c r="O46" i="1"/>
  <c r="P46" i="1"/>
  <c r="Q46" i="1"/>
  <c r="N43" i="1"/>
  <c r="O43" i="1"/>
  <c r="P43" i="1"/>
  <c r="Q43" i="1"/>
  <c r="O39" i="1"/>
  <c r="P39" i="1"/>
  <c r="Q39" i="1"/>
  <c r="N41" i="1"/>
  <c r="O41" i="1"/>
  <c r="P41" i="1"/>
  <c r="Q41" i="1"/>
  <c r="O44" i="1"/>
  <c r="P44" i="1"/>
  <c r="Q44" i="1"/>
  <c r="N45" i="1"/>
  <c r="O45" i="1"/>
  <c r="P45" i="1"/>
  <c r="Q45" i="1"/>
  <c r="N31" i="1"/>
  <c r="O31" i="1"/>
  <c r="P31" i="1"/>
  <c r="Q31" i="1"/>
  <c r="Q26" i="1"/>
  <c r="P26" i="1"/>
  <c r="O26" i="1"/>
  <c r="N26" i="1"/>
  <c r="Q14" i="1" l="1"/>
  <c r="N15" i="1"/>
  <c r="N30" i="1"/>
  <c r="N32" i="1"/>
  <c r="N33" i="1"/>
  <c r="N25" i="1"/>
  <c r="Q42" i="1"/>
  <c r="Q9" i="1"/>
</calcChain>
</file>

<file path=xl/sharedStrings.xml><?xml version="1.0" encoding="utf-8"?>
<sst xmlns="http://schemas.openxmlformats.org/spreadsheetml/2006/main" count="268" uniqueCount="193">
  <si>
    <t>Name</t>
  </si>
  <si>
    <t>Wave</t>
  </si>
  <si>
    <t>Start time</t>
  </si>
  <si>
    <t>Swim exit</t>
  </si>
  <si>
    <t>Bike entrance</t>
  </si>
  <si>
    <t>Finish</t>
  </si>
  <si>
    <t>Lane</t>
  </si>
  <si>
    <t>Total</t>
  </si>
  <si>
    <t>M/F</t>
  </si>
  <si>
    <t>F</t>
  </si>
  <si>
    <t>M</t>
  </si>
  <si>
    <t>Category Rank</t>
  </si>
  <si>
    <t>Rank</t>
  </si>
  <si>
    <t xml:space="preserve"> </t>
  </si>
  <si>
    <t>Forename</t>
  </si>
  <si>
    <t>Surname</t>
  </si>
  <si>
    <t>Club</t>
  </si>
  <si>
    <t>Order</t>
  </si>
  <si>
    <t>Race number</t>
  </si>
  <si>
    <t>Helena</t>
  </si>
  <si>
    <t>Hunt</t>
  </si>
  <si>
    <t>Abergavenny Tri</t>
  </si>
  <si>
    <t>christie</t>
  </si>
  <si>
    <t>coleman</t>
  </si>
  <si>
    <t>Julie</t>
  </si>
  <si>
    <t>Gibson</t>
  </si>
  <si>
    <t>Tim</t>
  </si>
  <si>
    <t>Washbrook</t>
  </si>
  <si>
    <t>Ruth</t>
  </si>
  <si>
    <t>Walford</t>
  </si>
  <si>
    <t>Sarah-Jane</t>
  </si>
  <si>
    <t>Key</t>
  </si>
  <si>
    <t>Caerphilly Runners</t>
  </si>
  <si>
    <t>Lyndsay</t>
  </si>
  <si>
    <t>Patterson</t>
  </si>
  <si>
    <t>Cr@p Tri</t>
  </si>
  <si>
    <t>Helen</t>
  </si>
  <si>
    <t>garrett</t>
  </si>
  <si>
    <t>Gill</t>
  </si>
  <si>
    <t>Ellis</t>
  </si>
  <si>
    <t>BFunctional</t>
  </si>
  <si>
    <t>Daniel</t>
  </si>
  <si>
    <t>James-Watling</t>
  </si>
  <si>
    <t>Nicola</t>
  </si>
  <si>
    <t>James</t>
  </si>
  <si>
    <t>Rob</t>
  </si>
  <si>
    <t>Davies</t>
  </si>
  <si>
    <t>Lliswerry Runners</t>
  </si>
  <si>
    <t>Sheiladen</t>
  </si>
  <si>
    <t>Aquino</t>
  </si>
  <si>
    <t>David</t>
  </si>
  <si>
    <t>Lloyd-Jones</t>
  </si>
  <si>
    <t>None</t>
  </si>
  <si>
    <t>Tracy</t>
  </si>
  <si>
    <t>O'Brien</t>
  </si>
  <si>
    <t>Lowri</t>
  </si>
  <si>
    <t>Bowen</t>
  </si>
  <si>
    <t>Gary</t>
  </si>
  <si>
    <t>Owen</t>
  </si>
  <si>
    <t>Port Talbot Harriers</t>
  </si>
  <si>
    <t>Christopher</t>
  </si>
  <si>
    <t>Baker</t>
  </si>
  <si>
    <t>Wright</t>
  </si>
  <si>
    <t>Lliswerry runners</t>
  </si>
  <si>
    <t>Griffiths</t>
  </si>
  <si>
    <t>Chris</t>
  </si>
  <si>
    <t>Millward</t>
  </si>
  <si>
    <t>CDF runners</t>
  </si>
  <si>
    <t>Gayle</t>
  </si>
  <si>
    <t>Sheppard</t>
  </si>
  <si>
    <t>Charlie</t>
  </si>
  <si>
    <t>Holmes</t>
  </si>
  <si>
    <t>Bfunctional</t>
  </si>
  <si>
    <t>Sandy</t>
  </si>
  <si>
    <t>Anning</t>
  </si>
  <si>
    <t>Hereford Triathlon Club</t>
  </si>
  <si>
    <t>Carolyn</t>
  </si>
  <si>
    <t>Williams</t>
  </si>
  <si>
    <t>Catherine</t>
  </si>
  <si>
    <t>Colleypriest</t>
  </si>
  <si>
    <t>Crap tri</t>
  </si>
  <si>
    <t>Ian</t>
  </si>
  <si>
    <t>Herbert</t>
  </si>
  <si>
    <t>Cardiff  Ajax CC</t>
  </si>
  <si>
    <t>Paul</t>
  </si>
  <si>
    <t>Slade</t>
  </si>
  <si>
    <t>Torfaen Triathlon</t>
  </si>
  <si>
    <t>Robert</t>
  </si>
  <si>
    <t>Witherall</t>
  </si>
  <si>
    <t>Torfaen Triathlon Club</t>
  </si>
  <si>
    <t>Matt</t>
  </si>
  <si>
    <t>Colley</t>
  </si>
  <si>
    <t>Cardiff Triathlon Club</t>
  </si>
  <si>
    <t>Dan</t>
  </si>
  <si>
    <t>daniel</t>
  </si>
  <si>
    <t>seymour</t>
  </si>
  <si>
    <t>Gareth</t>
  </si>
  <si>
    <t>Hill</t>
  </si>
  <si>
    <t>Taff Ely Triathlon Club</t>
  </si>
  <si>
    <t>Rosalind</t>
  </si>
  <si>
    <t>Edmonds</t>
  </si>
  <si>
    <t>Stephen</t>
  </si>
  <si>
    <t>Hosty</t>
  </si>
  <si>
    <t>Leah</t>
  </si>
  <si>
    <t>Cooper</t>
  </si>
  <si>
    <t>Gemma</t>
  </si>
  <si>
    <t>Roche-clarke</t>
  </si>
  <si>
    <t>Pencoed Tri</t>
  </si>
  <si>
    <t>Michelle</t>
  </si>
  <si>
    <t>Hadfield</t>
  </si>
  <si>
    <t>Amelia</t>
  </si>
  <si>
    <t>Carson</t>
  </si>
  <si>
    <t>Pryce</t>
  </si>
  <si>
    <t>Cardiff Triathletes</t>
  </si>
  <si>
    <t>Francis</t>
  </si>
  <si>
    <t>Lewis</t>
  </si>
  <si>
    <t>Laura</t>
  </si>
  <si>
    <t>Edwards</t>
  </si>
  <si>
    <t>Mort</t>
  </si>
  <si>
    <t>Craig</t>
  </si>
  <si>
    <t>Army Triathlon Association</t>
  </si>
  <si>
    <t>Des</t>
  </si>
  <si>
    <t>Devlin</t>
  </si>
  <si>
    <t>Keith</t>
  </si>
  <si>
    <t>Tannetta</t>
  </si>
  <si>
    <t>Neil</t>
  </si>
  <si>
    <t>Sargeant</t>
  </si>
  <si>
    <t>Brian</t>
  </si>
  <si>
    <t>Joel</t>
  </si>
  <si>
    <t>Valcic</t>
  </si>
  <si>
    <t>Swansea University Triathlon</t>
  </si>
  <si>
    <t>Rhys</t>
  </si>
  <si>
    <t>Jones</t>
  </si>
  <si>
    <t>Tri Monkey</t>
  </si>
  <si>
    <t>Dafydd</t>
  </si>
  <si>
    <t>Helena Hunt</t>
  </si>
  <si>
    <t>christie coleman</t>
  </si>
  <si>
    <t>Julie Gibson</t>
  </si>
  <si>
    <t>Tim Washbrook</t>
  </si>
  <si>
    <t>Ruth Walford</t>
  </si>
  <si>
    <t>Sarah-Jane Key</t>
  </si>
  <si>
    <t>Lyndsay Patterson</t>
  </si>
  <si>
    <t>Helen garrett</t>
  </si>
  <si>
    <t>Gill Ellis</t>
  </si>
  <si>
    <t>Daniel James-Watling</t>
  </si>
  <si>
    <t>Nicola James</t>
  </si>
  <si>
    <t>Rob Davies</t>
  </si>
  <si>
    <t>Sheiladen Aquino</t>
  </si>
  <si>
    <t>David Lloyd-Jones</t>
  </si>
  <si>
    <t>Tracy O'Brien</t>
  </si>
  <si>
    <t>Lowri Bowen</t>
  </si>
  <si>
    <t>Gary Owen</t>
  </si>
  <si>
    <t>Christopher Baker</t>
  </si>
  <si>
    <t>Tim Wright</t>
  </si>
  <si>
    <t>Helen Griffiths</t>
  </si>
  <si>
    <t>Chris Millward</t>
  </si>
  <si>
    <t>Gayle Sheppard</t>
  </si>
  <si>
    <t>Charlie Holmes</t>
  </si>
  <si>
    <t>Sandy Anning</t>
  </si>
  <si>
    <t>Carolyn Williams</t>
  </si>
  <si>
    <t>Catherine Colleypriest</t>
  </si>
  <si>
    <t>Ian Herbert</t>
  </si>
  <si>
    <t>Paul Slade</t>
  </si>
  <si>
    <t>Robert Witherall</t>
  </si>
  <si>
    <t>Matt Colley</t>
  </si>
  <si>
    <t>Dan Davies</t>
  </si>
  <si>
    <t>daniel seymour</t>
  </si>
  <si>
    <t>Gareth Hill</t>
  </si>
  <si>
    <t>Rosalind Edmonds</t>
  </si>
  <si>
    <t>Stephen Hosty</t>
  </si>
  <si>
    <t>Leah Cooper</t>
  </si>
  <si>
    <t>Gemma Roche-clarke</t>
  </si>
  <si>
    <t>Michelle Hadfield</t>
  </si>
  <si>
    <t>Amelia Edmonds</t>
  </si>
  <si>
    <t>Carson Pryce</t>
  </si>
  <si>
    <t>Francis Lewis</t>
  </si>
  <si>
    <t>Laura Edwards</t>
  </si>
  <si>
    <t>David Mort</t>
  </si>
  <si>
    <t>Craig Patterson</t>
  </si>
  <si>
    <t>Des Devlin</t>
  </si>
  <si>
    <t>Keith Tannetta</t>
  </si>
  <si>
    <t>Neil Sargeant</t>
  </si>
  <si>
    <t>Brian Hosty</t>
  </si>
  <si>
    <t>Joel Valcic</t>
  </si>
  <si>
    <t>Rhys Jones</t>
  </si>
  <si>
    <t>Dafydd Herbert</t>
  </si>
  <si>
    <t>Column1</t>
  </si>
  <si>
    <t>Wave2</t>
  </si>
  <si>
    <t>Wave + Order</t>
  </si>
  <si>
    <t>Swim + T1</t>
  </si>
  <si>
    <t>Bike + T2</t>
  </si>
  <si>
    <t>Run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</si>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</sst>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0" fillId="3" borderId="0" xfId="0" applyFill="1"/>
    <xf numFmtId="21" fontId="0" fillId="3" borderId="0" xfId="0" applyNumberFormat="1" applyFill="1"/>
    <xf numFmtId="0" fontId="0" fillId="4" borderId="0" xfId="0" applyFill="1"/>
    <xf numFmtId="21" fontId="0" fillId="4" borderId="0" xfId="0" applyNumberFormat="1" applyFill="1"/>
    <xf numFmtId="0" fontId="0" fillId="5" borderId="0" xfId="0" applyFill="1"/>
    <xf numFmtId="21" fontId="0" fillId="5" borderId="0" xfId="0" applyNumberFormat="1" applyFill="1"/>
    <xf numFmtId="164" fontId="0" fillId="0" borderId="0" xfId="0" applyNumberFormat="1"/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164" fontId="0" fillId="7" borderId="0" xfId="0" applyNumberFormat="1" applyFill="1"/>
    <xf numFmtId="21" fontId="0" fillId="7" borderId="0" xfId="0" applyNumberFormat="1" applyFill="1"/>
    <xf numFmtId="20" fontId="0" fillId="7" borderId="0" xfId="0" applyNumberFormat="1" applyFill="1"/>
    <xf numFmtId="0" fontId="0" fillId="8" borderId="0" xfId="0" applyFill="1"/>
    <xf numFmtId="0" fontId="0" fillId="8" borderId="0" xfId="0" applyFill="1" applyAlignment="1">
      <alignment wrapText="1"/>
    </xf>
    <xf numFmtId="164" fontId="0" fillId="8" borderId="0" xfId="0" applyNumberFormat="1" applyFill="1"/>
    <xf numFmtId="21" fontId="0" fillId="8" borderId="0" xfId="0" applyNumberFormat="1" applyFill="1"/>
    <xf numFmtId="20" fontId="0" fillId="8" borderId="0" xfId="0" applyNumberFormat="1" applyFill="1"/>
    <xf numFmtId="0" fontId="1" fillId="9" borderId="0" xfId="0" applyFont="1" applyFill="1"/>
    <xf numFmtId="0" fontId="0" fillId="9" borderId="0" xfId="0" applyFill="1"/>
  </cellXfs>
  <cellStyles count="1">
    <cellStyle name="Normal" xfId="0" builtinId="0"/>
  </cellStyles>
  <dxfs count="13">
    <dxf>
      <fill>
        <patternFill>
          <fgColor indexed="64"/>
          <bgColor theme="1"/>
        </patternFill>
      </fill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F400]h:mm:ss\ AM/PM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S52" totalsRowShown="0" headerRowDxfId="12">
  <autoFilter ref="A1:S52"/>
  <sortState ref="A2:S52">
    <sortCondition ref="Q1:Q52"/>
  </sortState>
  <tableColumns count="19">
    <tableColumn id="1" name="Name" dataDxfId="11"/>
    <tableColumn id="19" name="Number" dataDxfId="10">
      <calculatedColumnFormula>VLOOKUP(Table2[[#This Row],[Name]],'Start list'!$A$2:$H$52,8,FALSE)</calculatedColumnFormula>
    </tableColumn>
    <tableColumn id="14" name="M/F" dataDxfId="9"/>
    <tableColumn id="2" name="Wave" dataDxfId="8">
      <calculatedColumnFormula>VLOOKUP(Table2[[#This Row],[Name]],'Start list'!A2:H52,5,FALSE)</calculatedColumnFormula>
    </tableColumn>
    <tableColumn id="3" name="Lane" dataDxfId="7">
      <calculatedColumnFormula>VLOOKUP(Table2[[#This Row],[Name]],'Start list'!A2:H52,6,FALSE)</calculatedColumnFormula>
    </tableColumn>
    <tableColumn id="16" name="Wave2" dataDxfId="6">
      <calculatedColumnFormula>VLOOKUP(Table2[[#This Row],[Name]],'Start list'!$A$2:$I$52,9,FALSE)</calculatedColumnFormula>
    </tableColumn>
    <tableColumn id="17" name="Order" dataDxfId="5">
      <calculatedColumnFormula>VLOOKUP(Table2[[#This Row],[Name]],'Start list'!$A$2:$I$52,7,FALSE)</calculatedColumnFormula>
    </tableColumn>
    <tableColumn id="18" name="Column1" dataDxfId="4">
      <calculatedColumnFormula>Table2[[#This Row],[Wave2]]&amp; " " &amp; Table2[[#This Row],[Order]]</calculatedColumnFormula>
    </tableColumn>
    <tableColumn id="4" name="Start time" dataDxfId="3">
      <calculatedColumnFormula>VLOOKUP(Table2[[#This Row],[Column1]],'Wave times'!$A$2:$D$17,4,FALSE)</calculatedColumnFormula>
    </tableColumn>
    <tableColumn id="5" name="Swim exit"/>
    <tableColumn id="6" name="Bike entrance" dataDxfId="2"/>
    <tableColumn id="7" name="Finish" dataDxfId="1"/>
    <tableColumn id="8" name=" " dataDxfId="0"/>
    <tableColumn id="9" name="Swim + T1"/>
    <tableColumn id="10" name="Bike + T2"/>
    <tableColumn id="11" name="Run"/>
    <tableColumn id="12" name="Total"/>
    <tableColumn id="13" name="Rank"/>
    <tableColumn id="15" name="Category Rank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view="pageBreakPreview" zoomScale="90" zoomScaleNormal="100" zoomScaleSheetLayoutView="90" workbookViewId="0">
      <pane ySplit="1" topLeftCell="A28" activePane="bottomLeft" state="frozen"/>
      <selection pane="bottomLeft" sqref="A1:S1"/>
    </sheetView>
  </sheetViews>
  <sheetFormatPr defaultRowHeight="15" x14ac:dyDescent="0.25"/>
  <cols>
    <col min="1" max="1" width="16" bestFit="1" customWidth="1"/>
    <col min="2" max="2" width="11.42578125" bestFit="1" customWidth="1"/>
    <col min="3" max="3" width="6.140625" bestFit="1" customWidth="1"/>
    <col min="4" max="4" width="11" bestFit="1" customWidth="1"/>
    <col min="5" max="8" width="7.7109375" hidden="1" customWidth="1"/>
    <col min="9" max="9" width="12.5703125" hidden="1" customWidth="1"/>
    <col min="10" max="10" width="12.140625" hidden="1" customWidth="1"/>
    <col min="11" max="11" width="15.7109375" hidden="1" customWidth="1"/>
    <col min="12" max="12" width="12" hidden="1" customWidth="1"/>
    <col min="13" max="13" width="4.140625" style="24" bestFit="1" customWidth="1"/>
    <col min="14" max="14" width="12.42578125" bestFit="1" customWidth="1"/>
    <col min="15" max="15" width="11.28515625" bestFit="1" customWidth="1"/>
    <col min="16" max="16" width="7.5703125" bestFit="1" customWidth="1"/>
    <col min="17" max="17" width="7.85546875" bestFit="1" customWidth="1"/>
    <col min="18" max="18" width="6.5703125" bestFit="1" customWidth="1"/>
    <col min="19" max="19" width="21" bestFit="1" customWidth="1"/>
  </cols>
  <sheetData>
    <row r="1" spans="1:19" x14ac:dyDescent="0.25">
      <c r="A1" s="2" t="s">
        <v>0</v>
      </c>
      <c r="B1" s="2" t="s">
        <v>192</v>
      </c>
      <c r="C1" s="2" t="s">
        <v>8</v>
      </c>
      <c r="D1" s="2" t="s">
        <v>1</v>
      </c>
      <c r="E1" s="2" t="s">
        <v>6</v>
      </c>
      <c r="F1" s="2" t="s">
        <v>187</v>
      </c>
      <c r="G1" s="2" t="s">
        <v>17</v>
      </c>
      <c r="H1" s="2" t="s">
        <v>186</v>
      </c>
      <c r="I1" s="2" t="s">
        <v>2</v>
      </c>
      <c r="J1" s="2" t="s">
        <v>3</v>
      </c>
      <c r="K1" s="2" t="s">
        <v>4</v>
      </c>
      <c r="L1" s="2" t="s">
        <v>5</v>
      </c>
      <c r="M1" s="23" t="s">
        <v>13</v>
      </c>
      <c r="N1" s="2" t="s">
        <v>189</v>
      </c>
      <c r="O1" s="2" t="s">
        <v>190</v>
      </c>
      <c r="P1" s="2" t="s">
        <v>191</v>
      </c>
      <c r="Q1" s="2" t="s">
        <v>7</v>
      </c>
      <c r="R1" s="2" t="s">
        <v>12</v>
      </c>
      <c r="S1" s="2" t="s">
        <v>11</v>
      </c>
    </row>
    <row r="2" spans="1:19" x14ac:dyDescent="0.25">
      <c r="A2" s="18" t="s">
        <v>184</v>
      </c>
      <c r="B2" s="18">
        <f>VLOOKUP(Table2[[#This Row],[Name]],'Start list'!$A$2:$H$52,8,FALSE)</f>
        <v>150</v>
      </c>
      <c r="C2" s="19" t="s">
        <v>10</v>
      </c>
      <c r="D2" s="20">
        <f>VLOOKUP(Table2[[#This Row],[Name]],'Start list'!A51:H101,5,FALSE)</f>
        <v>0.41319444444444442</v>
      </c>
      <c r="E2" s="18">
        <f>VLOOKUP(Table2[[#This Row],[Name]],'Start list'!A51:H101,6,FALSE)</f>
        <v>2</v>
      </c>
      <c r="F2" s="18">
        <f>VLOOKUP(Table2[[#This Row],[Name]],'Start list'!$A$2:$I$52,9,FALSE)</f>
        <v>4</v>
      </c>
      <c r="G2" s="18">
        <f>VLOOKUP(Table2[[#This Row],[Name]],'Start list'!$A$2:$I$52,7,FALSE)</f>
        <v>1</v>
      </c>
      <c r="H2" s="18" t="str">
        <f>Table2[[#This Row],[Wave2]]&amp; " " &amp; Table2[[#This Row],[Order]]</f>
        <v>4 1</v>
      </c>
      <c r="I2" s="20">
        <f>VLOOKUP(Table2[[#This Row],[Column1]],'Wave times'!$A$2:$D$17,4,FALSE)</f>
        <v>0.4145833333333333</v>
      </c>
      <c r="J2" s="21">
        <v>0.41939814814814813</v>
      </c>
      <c r="K2" s="20">
        <v>0.43831018518518516</v>
      </c>
      <c r="L2" s="20">
        <v>0.45171296296296298</v>
      </c>
      <c r="N2" s="21">
        <f>J2-I2</f>
        <v>4.8148148148148273E-3</v>
      </c>
      <c r="O2" s="21">
        <f>K2-J2</f>
        <v>1.8912037037037033E-2</v>
      </c>
      <c r="P2" s="21">
        <f>L2-K2</f>
        <v>1.3402777777777819E-2</v>
      </c>
      <c r="Q2" s="21">
        <f>L2-I2</f>
        <v>3.7129629629629679E-2</v>
      </c>
      <c r="R2" s="18">
        <v>1</v>
      </c>
      <c r="S2" s="18">
        <v>1</v>
      </c>
    </row>
    <row r="3" spans="1:19" x14ac:dyDescent="0.25">
      <c r="A3" s="18" t="s">
        <v>178</v>
      </c>
      <c r="B3" s="18">
        <f>VLOOKUP(Table2[[#This Row],[Name]],'Start list'!$A$2:$H$52,8,FALSE)</f>
        <v>144</v>
      </c>
      <c r="C3" s="19" t="s">
        <v>10</v>
      </c>
      <c r="D3" s="20">
        <f>VLOOKUP(Table2[[#This Row],[Name]],'Start list'!A45:H95,5,FALSE)</f>
        <v>0.41319444444444442</v>
      </c>
      <c r="E3" s="18">
        <f>VLOOKUP(Table2[[#This Row],[Name]],'Start list'!A45:H95,6,FALSE)</f>
        <v>4</v>
      </c>
      <c r="F3" s="18">
        <f>VLOOKUP(Table2[[#This Row],[Name]],'Start list'!$A$2:$I$52,9,FALSE)</f>
        <v>4</v>
      </c>
      <c r="G3" s="18">
        <f>VLOOKUP(Table2[[#This Row],[Name]],'Start list'!$A$2:$I$52,7,FALSE)</f>
        <v>2</v>
      </c>
      <c r="H3" s="18" t="str">
        <f>Table2[[#This Row],[Wave2]]&amp; " " &amp; Table2[[#This Row],[Order]]</f>
        <v>4 2</v>
      </c>
      <c r="I3" s="20">
        <f>VLOOKUP(Table2[[#This Row],[Column1]],'Wave times'!$A$2:$D$17,4,FALSE)</f>
        <v>0.41469907407407408</v>
      </c>
      <c r="J3" s="21">
        <v>0.41964120370370367</v>
      </c>
      <c r="K3" s="20">
        <v>0.43829861111111112</v>
      </c>
      <c r="L3" s="20">
        <v>0.45189814814814816</v>
      </c>
      <c r="N3" s="21">
        <f>J3-I3</f>
        <v>4.942129629629588E-3</v>
      </c>
      <c r="O3" s="21">
        <f>K3-J3</f>
        <v>1.8657407407407456E-2</v>
      </c>
      <c r="P3" s="21">
        <f>L3-K3</f>
        <v>1.3599537037037035E-2</v>
      </c>
      <c r="Q3" s="21">
        <f>L3-I3</f>
        <v>3.7199074074074079E-2</v>
      </c>
      <c r="R3" s="18">
        <v>2</v>
      </c>
      <c r="S3" s="18">
        <v>2</v>
      </c>
    </row>
    <row r="4" spans="1:19" x14ac:dyDescent="0.25">
      <c r="A4" s="18" t="s">
        <v>179</v>
      </c>
      <c r="B4" s="18">
        <f>VLOOKUP(Table2[[#This Row],[Name]],'Start list'!$A$2:$H$52,8,FALSE)</f>
        <v>145</v>
      </c>
      <c r="C4" s="19" t="s">
        <v>10</v>
      </c>
      <c r="D4" s="20">
        <f>VLOOKUP(Table2[[#This Row],[Name]],'Start list'!A46:H96,5,FALSE)</f>
        <v>0.41319444444444442</v>
      </c>
      <c r="E4" s="18">
        <f>VLOOKUP(Table2[[#This Row],[Name]],'Start list'!A46:H96,6,FALSE)</f>
        <v>3</v>
      </c>
      <c r="F4" s="18">
        <f>VLOOKUP(Table2[[#This Row],[Name]],'Start list'!$A$2:$I$52,9,FALSE)</f>
        <v>4</v>
      </c>
      <c r="G4" s="18">
        <f>VLOOKUP(Table2[[#This Row],[Name]],'Start list'!$A$2:$I$52,7,FALSE)</f>
        <v>2</v>
      </c>
      <c r="H4" s="18" t="str">
        <f>Table2[[#This Row],[Wave2]]&amp; " " &amp; Table2[[#This Row],[Order]]</f>
        <v>4 2</v>
      </c>
      <c r="I4" s="20">
        <f>VLOOKUP(Table2[[#This Row],[Column1]],'Wave times'!$A$2:$D$17,4,FALSE)</f>
        <v>0.41469907407407408</v>
      </c>
      <c r="J4" s="21">
        <v>0.41972222222222227</v>
      </c>
      <c r="K4" s="20">
        <v>0.43900462962962966</v>
      </c>
      <c r="L4" s="20">
        <v>0.45202546296296298</v>
      </c>
      <c r="N4" s="21">
        <f>J4-I4</f>
        <v>5.0231481481481932E-3</v>
      </c>
      <c r="O4" s="21">
        <f>K4-J4</f>
        <v>1.9282407407407387E-2</v>
      </c>
      <c r="P4" s="21">
        <f>L4-K4</f>
        <v>1.3020833333333315E-2</v>
      </c>
      <c r="Q4" s="21">
        <f>L4-I4</f>
        <v>3.7326388888888895E-2</v>
      </c>
      <c r="R4" s="18">
        <v>3</v>
      </c>
      <c r="S4" s="18">
        <v>3</v>
      </c>
    </row>
    <row r="5" spans="1:19" x14ac:dyDescent="0.25">
      <c r="A5" s="18" t="s">
        <v>177</v>
      </c>
      <c r="B5" s="18">
        <f>VLOOKUP(Table2[[#This Row],[Name]],'Start list'!$A$2:$H$52,8,FALSE)</f>
        <v>143</v>
      </c>
      <c r="C5" s="19" t="s">
        <v>10</v>
      </c>
      <c r="D5" s="20">
        <f>VLOOKUP(Table2[[#This Row],[Name]],'Start list'!A44:H94,5,FALSE)</f>
        <v>0.41319444444444442</v>
      </c>
      <c r="E5" s="18">
        <f>VLOOKUP(Table2[[#This Row],[Name]],'Start list'!A44:H94,6,FALSE)</f>
        <v>1</v>
      </c>
      <c r="F5" s="18">
        <f>VLOOKUP(Table2[[#This Row],[Name]],'Start list'!$A$2:$I$52,9,FALSE)</f>
        <v>4</v>
      </c>
      <c r="G5" s="18">
        <f>VLOOKUP(Table2[[#This Row],[Name]],'Start list'!$A$2:$I$52,7,FALSE)</f>
        <v>3</v>
      </c>
      <c r="H5" s="18" t="str">
        <f>Table2[[#This Row],[Wave2]]&amp; " " &amp; Table2[[#This Row],[Order]]</f>
        <v>4 3</v>
      </c>
      <c r="I5" s="20">
        <f>VLOOKUP(Table2[[#This Row],[Column1]],'Wave times'!$A$2:$D$17,4,FALSE)</f>
        <v>0.4148148148148148</v>
      </c>
      <c r="J5" s="21">
        <v>0.4201388888888889</v>
      </c>
      <c r="K5" s="20">
        <v>0.44031250000000005</v>
      </c>
      <c r="L5" s="20">
        <v>0.45373842592592589</v>
      </c>
      <c r="N5" s="21">
        <f>J5-I5</f>
        <v>5.3240740740740922E-3</v>
      </c>
      <c r="O5" s="21">
        <f>K5-J5</f>
        <v>2.0173611111111156E-2</v>
      </c>
      <c r="P5" s="21">
        <f>L5-K5</f>
        <v>1.3425925925925841E-2</v>
      </c>
      <c r="Q5" s="21">
        <f>L5-I5</f>
        <v>3.8923611111111089E-2</v>
      </c>
      <c r="R5" s="18">
        <v>4</v>
      </c>
      <c r="S5" s="18">
        <v>4</v>
      </c>
    </row>
    <row r="6" spans="1:19" x14ac:dyDescent="0.25">
      <c r="A6" s="18" t="s">
        <v>169</v>
      </c>
      <c r="B6" s="18">
        <f>VLOOKUP(Table2[[#This Row],[Name]],'Start list'!$A$2:$H$52,8,FALSE)</f>
        <v>135</v>
      </c>
      <c r="C6" s="19" t="s">
        <v>10</v>
      </c>
      <c r="D6" s="20">
        <f>VLOOKUP(Table2[[#This Row],[Name]],'Start list'!A36:H86,5,FALSE)</f>
        <v>0.40625</v>
      </c>
      <c r="E6" s="18">
        <f>VLOOKUP(Table2[[#This Row],[Name]],'Start list'!A36:H86,6,FALSE)</f>
        <v>2</v>
      </c>
      <c r="F6" s="18">
        <f>VLOOKUP(Table2[[#This Row],[Name]],'Start list'!$A$2:$I$52,9,FALSE)</f>
        <v>3</v>
      </c>
      <c r="G6" s="18">
        <f>VLOOKUP(Table2[[#This Row],[Name]],'Start list'!$A$2:$I$52,7,FALSE)</f>
        <v>1</v>
      </c>
      <c r="H6" s="18" t="str">
        <f>Table2[[#This Row],[Wave2]]&amp; " " &amp; Table2[[#This Row],[Order]]</f>
        <v>3 1</v>
      </c>
      <c r="I6" s="20">
        <f>VLOOKUP(Table2[[#This Row],[Column1]],'Wave times'!$A$2:$D$17,4,FALSE)</f>
        <v>0.40625</v>
      </c>
      <c r="J6" s="21">
        <v>0.41256944444444449</v>
      </c>
      <c r="K6" s="20">
        <v>0.43211805555555555</v>
      </c>
      <c r="L6" s="20">
        <v>0.44524305555555554</v>
      </c>
      <c r="N6" s="21">
        <f>J6-I6</f>
        <v>6.3194444444444886E-3</v>
      </c>
      <c r="O6" s="21">
        <f>K6-J6</f>
        <v>1.9548611111111058E-2</v>
      </c>
      <c r="P6" s="21">
        <f>L6-K6</f>
        <v>1.3124999999999998E-2</v>
      </c>
      <c r="Q6" s="21">
        <f>L6-I6</f>
        <v>3.8993055555555545E-2</v>
      </c>
      <c r="R6" s="18">
        <v>5</v>
      </c>
      <c r="S6" s="18">
        <v>5</v>
      </c>
    </row>
    <row r="7" spans="1:19" x14ac:dyDescent="0.25">
      <c r="A7" s="18" t="s">
        <v>182</v>
      </c>
      <c r="B7" s="18">
        <f>VLOOKUP(Table2[[#This Row],[Name]],'Start list'!$A$2:$H$52,8,FALSE)</f>
        <v>148</v>
      </c>
      <c r="C7" s="19" t="s">
        <v>10</v>
      </c>
      <c r="D7" s="20">
        <f>VLOOKUP(Table2[[#This Row],[Name]],'Start list'!A49:H99,5,FALSE)</f>
        <v>0.41319444444444442</v>
      </c>
      <c r="E7" s="18">
        <f>VLOOKUP(Table2[[#This Row],[Name]],'Start list'!A49:H99,6,FALSE)</f>
        <v>4</v>
      </c>
      <c r="F7" s="18">
        <f>VLOOKUP(Table2[[#This Row],[Name]],'Start list'!$A$2:$I$52,9,FALSE)</f>
        <v>4</v>
      </c>
      <c r="G7" s="18">
        <f>VLOOKUP(Table2[[#This Row],[Name]],'Start list'!$A$2:$I$52,7,FALSE)</f>
        <v>1</v>
      </c>
      <c r="H7" s="18" t="str">
        <f>Table2[[#This Row],[Wave2]]&amp; " " &amp; Table2[[#This Row],[Order]]</f>
        <v>4 1</v>
      </c>
      <c r="I7" s="20">
        <f>VLOOKUP(Table2[[#This Row],[Column1]],'Wave times'!$A$2:$D$17,4,FALSE)</f>
        <v>0.4145833333333333</v>
      </c>
      <c r="J7" s="21">
        <v>0.42034722222222221</v>
      </c>
      <c r="K7" s="20">
        <v>0.44</v>
      </c>
      <c r="L7" s="20">
        <v>0.45362268518518517</v>
      </c>
      <c r="N7" s="21">
        <f>J7-I7</f>
        <v>5.7638888888889017E-3</v>
      </c>
      <c r="O7" s="21">
        <f>K7-J7</f>
        <v>1.9652777777777797E-2</v>
      </c>
      <c r="P7" s="21">
        <f>L7-K7</f>
        <v>1.3622685185185168E-2</v>
      </c>
      <c r="Q7" s="21">
        <f>L7-I7</f>
        <v>3.9039351851851867E-2</v>
      </c>
      <c r="R7" s="18">
        <v>6</v>
      </c>
      <c r="S7" s="18">
        <v>6</v>
      </c>
    </row>
    <row r="8" spans="1:19" x14ac:dyDescent="0.25">
      <c r="A8" s="18" t="s">
        <v>180</v>
      </c>
      <c r="B8" s="18">
        <f>VLOOKUP(Table2[[#This Row],[Name]],'Start list'!$A$2:$H$52,8,FALSE)</f>
        <v>146</v>
      </c>
      <c r="C8" s="19" t="s">
        <v>10</v>
      </c>
      <c r="D8" s="20">
        <f>VLOOKUP(Table2[[#This Row],[Name]],'Start list'!A47:H97,5,FALSE)</f>
        <v>0.41319444444444442</v>
      </c>
      <c r="E8" s="18">
        <f>VLOOKUP(Table2[[#This Row],[Name]],'Start list'!A47:H97,6,FALSE)</f>
        <v>2</v>
      </c>
      <c r="F8" s="18">
        <f>VLOOKUP(Table2[[#This Row],[Name]],'Start list'!$A$2:$I$52,9,FALSE)</f>
        <v>4</v>
      </c>
      <c r="G8" s="18">
        <f>VLOOKUP(Table2[[#This Row],[Name]],'Start list'!$A$2:$I$52,7,FALSE)</f>
        <v>2</v>
      </c>
      <c r="H8" s="18" t="str">
        <f>Table2[[#This Row],[Wave2]]&amp; " " &amp; Table2[[#This Row],[Order]]</f>
        <v>4 2</v>
      </c>
      <c r="I8" s="20">
        <f>VLOOKUP(Table2[[#This Row],[Column1]],'Wave times'!$A$2:$D$17,4,FALSE)</f>
        <v>0.41469907407407408</v>
      </c>
      <c r="J8" s="21">
        <v>0.42034722222222221</v>
      </c>
      <c r="K8" s="20">
        <v>0.44023148148148145</v>
      </c>
      <c r="L8" s="20">
        <v>0.45400462962962962</v>
      </c>
      <c r="N8" s="21">
        <f>J8-I8</f>
        <v>5.6481481481481244E-3</v>
      </c>
      <c r="O8" s="21">
        <f>K8-J8</f>
        <v>1.988425925925924E-2</v>
      </c>
      <c r="P8" s="21">
        <f>L8-K8</f>
        <v>1.3773148148148173E-2</v>
      </c>
      <c r="Q8" s="21">
        <f>L8-I8</f>
        <v>3.9305555555555538E-2</v>
      </c>
      <c r="R8" s="18">
        <v>7</v>
      </c>
      <c r="S8" s="18">
        <v>7</v>
      </c>
    </row>
    <row r="9" spans="1:19" x14ac:dyDescent="0.25">
      <c r="A9" s="13" t="s">
        <v>171</v>
      </c>
      <c r="B9" s="13">
        <f>VLOOKUP(Table2[[#This Row],[Name]],'Start list'!$A$2:$H$52,8,FALSE)</f>
        <v>137</v>
      </c>
      <c r="C9" s="14" t="s">
        <v>9</v>
      </c>
      <c r="D9" s="15">
        <f>VLOOKUP(Table2[[#This Row],[Name]],'Start list'!A38:H88,5,FALSE)</f>
        <v>0.40625</v>
      </c>
      <c r="E9" s="13">
        <f>VLOOKUP(Table2[[#This Row],[Name]],'Start list'!A38:H88,6,FALSE)</f>
        <v>1</v>
      </c>
      <c r="F9" s="13">
        <f>VLOOKUP(Table2[[#This Row],[Name]],'Start list'!$A$2:$I$52,9,FALSE)</f>
        <v>3</v>
      </c>
      <c r="G9" s="13">
        <f>VLOOKUP(Table2[[#This Row],[Name]],'Start list'!$A$2:$I$52,7,FALSE)</f>
        <v>3</v>
      </c>
      <c r="H9" s="13" t="str">
        <f>Table2[[#This Row],[Wave2]]&amp; " " &amp; Table2[[#This Row],[Order]]</f>
        <v>3 3</v>
      </c>
      <c r="I9" s="15">
        <f>VLOOKUP(Table2[[#This Row],[Column1]],'Wave times'!$A$2:$D$17,4,FALSE)</f>
        <v>0.4064814814814815</v>
      </c>
      <c r="J9" s="16">
        <v>0.41165509259259259</v>
      </c>
      <c r="K9" s="15">
        <v>0.43409722222222219</v>
      </c>
      <c r="L9" s="15">
        <v>0.44858796296296299</v>
      </c>
      <c r="N9" s="16">
        <f>J9-I9</f>
        <v>5.1736111111110872E-3</v>
      </c>
      <c r="O9" s="16">
        <f>K9-J9</f>
        <v>2.2442129629629604E-2</v>
      </c>
      <c r="P9" s="16">
        <f>L9-K9</f>
        <v>1.4490740740740804E-2</v>
      </c>
      <c r="Q9" s="16">
        <f>L9-I9</f>
        <v>4.2106481481481495E-2</v>
      </c>
      <c r="R9" s="13">
        <v>9</v>
      </c>
      <c r="S9" s="13">
        <v>1</v>
      </c>
    </row>
    <row r="10" spans="1:19" x14ac:dyDescent="0.25">
      <c r="A10" s="18" t="s">
        <v>162</v>
      </c>
      <c r="B10" s="18">
        <f>VLOOKUP(Table2[[#This Row],[Name]],'Start list'!$A$2:$H$52,8,FALSE)</f>
        <v>128</v>
      </c>
      <c r="C10" s="19" t="s">
        <v>10</v>
      </c>
      <c r="D10" s="20">
        <f>VLOOKUP(Table2[[#This Row],[Name]],'Start list'!A29:H79,5,FALSE)</f>
        <v>0.40625</v>
      </c>
      <c r="E10" s="18">
        <f>VLOOKUP(Table2[[#This Row],[Name]],'Start list'!A29:H79,6,FALSE)</f>
        <v>3</v>
      </c>
      <c r="F10" s="18">
        <f>VLOOKUP(Table2[[#This Row],[Name]],'Start list'!$A$2:$I$52,9,FALSE)</f>
        <v>3</v>
      </c>
      <c r="G10" s="18">
        <f>VLOOKUP(Table2[[#This Row],[Name]],'Start list'!$A$2:$I$52,7,FALSE)</f>
        <v>3</v>
      </c>
      <c r="H10" s="18" t="str">
        <f>Table2[[#This Row],[Wave2]]&amp; " " &amp; Table2[[#This Row],[Order]]</f>
        <v>3 3</v>
      </c>
      <c r="I10" s="20">
        <f>VLOOKUP(Table2[[#This Row],[Column1]],'Wave times'!$A$2:$D$17,4,FALSE)</f>
        <v>0.4064814814814815</v>
      </c>
      <c r="J10" s="21">
        <v>0.41302083333333334</v>
      </c>
      <c r="K10" s="20">
        <v>0.43437500000000001</v>
      </c>
      <c r="L10" s="20">
        <v>0.44858796296296299</v>
      </c>
      <c r="N10" s="21">
        <f>J10-I10</f>
        <v>6.5393518518518379E-3</v>
      </c>
      <c r="O10" s="21">
        <f>K10-J10</f>
        <v>2.1354166666666674E-2</v>
      </c>
      <c r="P10" s="21">
        <f>L10-K10</f>
        <v>1.4212962962962983E-2</v>
      </c>
      <c r="Q10" s="21">
        <f>L10-I10</f>
        <v>4.2106481481481495E-2</v>
      </c>
      <c r="R10" s="18">
        <v>8</v>
      </c>
      <c r="S10" s="18">
        <v>8</v>
      </c>
    </row>
    <row r="11" spans="1:19" x14ac:dyDescent="0.25">
      <c r="A11" s="18" t="s">
        <v>175</v>
      </c>
      <c r="B11" s="18">
        <f>VLOOKUP(Table2[[#This Row],[Name]],'Start list'!$A$2:$H$52,8,FALSE)</f>
        <v>141</v>
      </c>
      <c r="C11" s="19" t="s">
        <v>10</v>
      </c>
      <c r="D11" s="20">
        <f>VLOOKUP(Table2[[#This Row],[Name]],'Start list'!A42:H92,5,FALSE)</f>
        <v>0.41319444444444442</v>
      </c>
      <c r="E11" s="18">
        <f>VLOOKUP(Table2[[#This Row],[Name]],'Start list'!A42:H92,6,FALSE)</f>
        <v>3</v>
      </c>
      <c r="F11" s="18">
        <f>VLOOKUP(Table2[[#This Row],[Name]],'Start list'!$A$2:$I$52,9,FALSE)</f>
        <v>4</v>
      </c>
      <c r="G11" s="18">
        <f>VLOOKUP(Table2[[#This Row],[Name]],'Start list'!$A$2:$I$52,7,FALSE)</f>
        <v>3</v>
      </c>
      <c r="H11" s="18" t="str">
        <f>Table2[[#This Row],[Wave2]]&amp; " " &amp; Table2[[#This Row],[Order]]</f>
        <v>4 3</v>
      </c>
      <c r="I11" s="20">
        <f>VLOOKUP(Table2[[#This Row],[Column1]],'Wave times'!$A$2:$D$17,4,FALSE)</f>
        <v>0.4148148148148148</v>
      </c>
      <c r="J11" s="21">
        <v>0.4215740740740741</v>
      </c>
      <c r="K11" s="20">
        <v>0.44269675925925928</v>
      </c>
      <c r="L11" s="20">
        <v>0.45758101851851851</v>
      </c>
      <c r="N11" s="21">
        <f>J11-I11</f>
        <v>6.7592592592592982E-3</v>
      </c>
      <c r="O11" s="21">
        <f>K11-J11</f>
        <v>2.1122685185185175E-2</v>
      </c>
      <c r="P11" s="21">
        <f>L11-K11</f>
        <v>1.4884259259259236E-2</v>
      </c>
      <c r="Q11" s="21">
        <f>L11-I11</f>
        <v>4.2766203703703709E-2</v>
      </c>
      <c r="R11" s="18">
        <v>10</v>
      </c>
      <c r="S11" s="18">
        <v>9</v>
      </c>
    </row>
    <row r="12" spans="1:19" x14ac:dyDescent="0.25">
      <c r="A12" s="18" t="s">
        <v>161</v>
      </c>
      <c r="B12" s="18">
        <f>VLOOKUP(Table2[[#This Row],[Name]],'Start list'!$A$2:$H$52,8,FALSE)</f>
        <v>127</v>
      </c>
      <c r="C12" s="19" t="s">
        <v>10</v>
      </c>
      <c r="D12" s="20">
        <f>VLOOKUP(Table2[[#This Row],[Name]],'Start list'!A28:H78,5,FALSE)</f>
        <v>0.40625</v>
      </c>
      <c r="E12" s="18">
        <f>VLOOKUP(Table2[[#This Row],[Name]],'Start list'!A28:H78,6,FALSE)</f>
        <v>4</v>
      </c>
      <c r="F12" s="18">
        <f>VLOOKUP(Table2[[#This Row],[Name]],'Start list'!$A$2:$I$52,9,FALSE)</f>
        <v>3</v>
      </c>
      <c r="G12" s="18">
        <f>VLOOKUP(Table2[[#This Row],[Name]],'Start list'!$A$2:$I$52,7,FALSE)</f>
        <v>3</v>
      </c>
      <c r="H12" s="18" t="str">
        <f>Table2[[#This Row],[Wave2]]&amp; " " &amp; Table2[[#This Row],[Order]]</f>
        <v>3 3</v>
      </c>
      <c r="I12" s="20">
        <f>VLOOKUP(Table2[[#This Row],[Column1]],'Wave times'!$A$2:$D$17,4,FALSE)</f>
        <v>0.4064814814814815</v>
      </c>
      <c r="J12" s="21">
        <v>0.41366898148148151</v>
      </c>
      <c r="K12" s="20">
        <v>0.43436342592592592</v>
      </c>
      <c r="L12" s="20">
        <v>0.4495601851851852</v>
      </c>
      <c r="N12" s="21">
        <f>J12-I12</f>
        <v>7.1875000000000133E-3</v>
      </c>
      <c r="O12" s="21">
        <f>K12-J12</f>
        <v>2.0694444444444404E-2</v>
      </c>
      <c r="P12" s="21">
        <f>L12-K12</f>
        <v>1.5196759259259285E-2</v>
      </c>
      <c r="Q12" s="21">
        <f>L12-I12</f>
        <v>4.3078703703703702E-2</v>
      </c>
      <c r="R12" s="18">
        <v>11</v>
      </c>
      <c r="S12" s="18">
        <v>10</v>
      </c>
    </row>
    <row r="13" spans="1:19" x14ac:dyDescent="0.25">
      <c r="A13" s="13" t="s">
        <v>176</v>
      </c>
      <c r="B13" s="13">
        <f>VLOOKUP(Table2[[#This Row],[Name]],'Start list'!$A$2:$H$52,8,FALSE)</f>
        <v>142</v>
      </c>
      <c r="C13" s="14" t="s">
        <v>9</v>
      </c>
      <c r="D13" s="15">
        <f>VLOOKUP(Table2[[#This Row],[Name]],'Start list'!A43:H93,5,FALSE)</f>
        <v>0.41319444444444442</v>
      </c>
      <c r="E13" s="13">
        <f>VLOOKUP(Table2[[#This Row],[Name]],'Start list'!A43:H93,6,FALSE)</f>
        <v>2</v>
      </c>
      <c r="F13" s="13">
        <f>VLOOKUP(Table2[[#This Row],[Name]],'Start list'!$A$2:$I$52,9,FALSE)</f>
        <v>4</v>
      </c>
      <c r="G13" s="13">
        <f>VLOOKUP(Table2[[#This Row],[Name]],'Start list'!$A$2:$I$52,7,FALSE)</f>
        <v>3</v>
      </c>
      <c r="H13" s="13" t="str">
        <f>Table2[[#This Row],[Wave2]]&amp; " " &amp; Table2[[#This Row],[Order]]</f>
        <v>4 3</v>
      </c>
      <c r="I13" s="15">
        <f>VLOOKUP(Table2[[#This Row],[Column1]],'Wave times'!$A$2:$D$17,4,FALSE)</f>
        <v>0.4148148148148148</v>
      </c>
      <c r="J13" s="16">
        <v>0.42062500000000003</v>
      </c>
      <c r="K13" s="15">
        <v>0.44247685185185182</v>
      </c>
      <c r="L13" s="15">
        <v>0.45820601851851855</v>
      </c>
      <c r="N13" s="16">
        <f>J13-I13</f>
        <v>5.8101851851852238E-3</v>
      </c>
      <c r="O13" s="16">
        <f>K13-J13</f>
        <v>2.1851851851851789E-2</v>
      </c>
      <c r="P13" s="16">
        <f>L13-K13</f>
        <v>1.5729166666666738E-2</v>
      </c>
      <c r="Q13" s="16">
        <f>L13-I13</f>
        <v>4.3391203703703751E-2</v>
      </c>
      <c r="R13" s="13">
        <v>12</v>
      </c>
      <c r="S13" s="13">
        <v>2</v>
      </c>
    </row>
    <row r="14" spans="1:19" x14ac:dyDescent="0.25">
      <c r="A14" s="18" t="s">
        <v>163</v>
      </c>
      <c r="B14" s="18">
        <f>VLOOKUP(Table2[[#This Row],[Name]],'Start list'!$A$2:$H$52,8,FALSE)</f>
        <v>129</v>
      </c>
      <c r="C14" s="19" t="s">
        <v>10</v>
      </c>
      <c r="D14" s="20">
        <f>VLOOKUP(Table2[[#This Row],[Name]],'Start list'!A30:H80,5,FALSE)</f>
        <v>0.40625</v>
      </c>
      <c r="E14" s="18">
        <f>VLOOKUP(Table2[[#This Row],[Name]],'Start list'!A30:H80,6,FALSE)</f>
        <v>2</v>
      </c>
      <c r="F14" s="18">
        <f>VLOOKUP(Table2[[#This Row],[Name]],'Start list'!$A$2:$I$52,9,FALSE)</f>
        <v>3</v>
      </c>
      <c r="G14" s="18">
        <f>VLOOKUP(Table2[[#This Row],[Name]],'Start list'!$A$2:$I$52,7,FALSE)</f>
        <v>3</v>
      </c>
      <c r="H14" s="18" t="str">
        <f>Table2[[#This Row],[Wave2]]&amp; " " &amp; Table2[[#This Row],[Order]]</f>
        <v>3 3</v>
      </c>
      <c r="I14" s="20">
        <f>VLOOKUP(Table2[[#This Row],[Column1]],'Wave times'!$A$2:$D$17,4,FALSE)</f>
        <v>0.4064814814814815</v>
      </c>
      <c r="J14" s="21">
        <v>0.41329861111111116</v>
      </c>
      <c r="K14" s="20">
        <v>0.43638888888888888</v>
      </c>
      <c r="L14" s="20">
        <v>0.45083333333333336</v>
      </c>
      <c r="N14" s="21">
        <f>J14-I14</f>
        <v>6.8171296296296591E-3</v>
      </c>
      <c r="O14" s="21">
        <f>K14-J14</f>
        <v>2.3090277777777724E-2</v>
      </c>
      <c r="P14" s="21">
        <f>L14-K14</f>
        <v>1.4444444444444482E-2</v>
      </c>
      <c r="Q14" s="21">
        <f>L14-I14</f>
        <v>4.4351851851851865E-2</v>
      </c>
      <c r="R14" s="18">
        <v>13</v>
      </c>
      <c r="S14" s="18">
        <v>11</v>
      </c>
    </row>
    <row r="15" spans="1:19" x14ac:dyDescent="0.25">
      <c r="A15" s="18" t="s">
        <v>174</v>
      </c>
      <c r="B15" s="18">
        <f>VLOOKUP(Table2[[#This Row],[Name]],'Start list'!$A$2:$H$52,8,FALSE)</f>
        <v>140</v>
      </c>
      <c r="C15" s="19" t="s">
        <v>10</v>
      </c>
      <c r="D15" s="20">
        <f>VLOOKUP(Table2[[#This Row],[Name]],'Start list'!A41:H91,5,FALSE)</f>
        <v>0.41319444444444442</v>
      </c>
      <c r="E15" s="18">
        <f>VLOOKUP(Table2[[#This Row],[Name]],'Start list'!A41:H91,6,FALSE)</f>
        <v>4</v>
      </c>
      <c r="F15" s="18">
        <f>VLOOKUP(Table2[[#This Row],[Name]],'Start list'!$A$2:$I$52,9,FALSE)</f>
        <v>4</v>
      </c>
      <c r="G15" s="18">
        <f>VLOOKUP(Table2[[#This Row],[Name]],'Start list'!$A$2:$I$52,7,FALSE)</f>
        <v>3</v>
      </c>
      <c r="H15" s="18" t="str">
        <f>Table2[[#This Row],[Wave2]]&amp; " " &amp; Table2[[#This Row],[Order]]</f>
        <v>4 3</v>
      </c>
      <c r="I15" s="20">
        <f>VLOOKUP(Table2[[#This Row],[Column1]],'Wave times'!$A$2:$D$17,4,FALSE)</f>
        <v>0.4148148148148148</v>
      </c>
      <c r="J15" s="21">
        <v>0.42048611111111112</v>
      </c>
      <c r="K15" s="20">
        <v>0.44175925925925924</v>
      </c>
      <c r="L15" s="20">
        <v>0.45974537037037039</v>
      </c>
      <c r="N15" s="21">
        <f>J15-I15</f>
        <v>5.6712962962963132E-3</v>
      </c>
      <c r="O15" s="21">
        <f>K15-J15</f>
        <v>2.1273148148148124E-2</v>
      </c>
      <c r="P15" s="21">
        <f>L15-K15</f>
        <v>1.7986111111111147E-2</v>
      </c>
      <c r="Q15" s="21">
        <f>L15-I15</f>
        <v>4.4930555555555585E-2</v>
      </c>
      <c r="R15" s="18">
        <v>14</v>
      </c>
      <c r="S15" s="18">
        <v>12</v>
      </c>
    </row>
    <row r="16" spans="1:19" x14ac:dyDescent="0.25">
      <c r="A16" s="18" t="s">
        <v>164</v>
      </c>
      <c r="B16" s="18">
        <f>VLOOKUP(Table2[[#This Row],[Name]],'Start list'!$A$2:$H$52,8,FALSE)</f>
        <v>130</v>
      </c>
      <c r="C16" s="19" t="s">
        <v>10</v>
      </c>
      <c r="D16" s="20">
        <f>VLOOKUP(Table2[[#This Row],[Name]],'Start list'!A31:H81,5,FALSE)</f>
        <v>0.40625</v>
      </c>
      <c r="E16" s="18">
        <f>VLOOKUP(Table2[[#This Row],[Name]],'Start list'!A31:H81,6,FALSE)</f>
        <v>4</v>
      </c>
      <c r="F16" s="18">
        <f>VLOOKUP(Table2[[#This Row],[Name]],'Start list'!$A$2:$I$52,9,FALSE)</f>
        <v>3</v>
      </c>
      <c r="G16" s="18">
        <f>VLOOKUP(Table2[[#This Row],[Name]],'Start list'!$A$2:$I$52,7,FALSE)</f>
        <v>2</v>
      </c>
      <c r="H16" s="18" t="str">
        <f>Table2[[#This Row],[Wave2]]&amp; " " &amp; Table2[[#This Row],[Order]]</f>
        <v>3 2</v>
      </c>
      <c r="I16" s="20">
        <f>VLOOKUP(Table2[[#This Row],[Column1]],'Wave times'!$A$2:$D$17,4,FALSE)</f>
        <v>0.40636574074074078</v>
      </c>
      <c r="J16" s="21">
        <v>0.41395833333333337</v>
      </c>
      <c r="K16" s="20">
        <v>0.43557870370370372</v>
      </c>
      <c r="L16" s="20">
        <v>0.45153935185185184</v>
      </c>
      <c r="N16" s="21">
        <f>J16-I16</f>
        <v>7.5925925925925952E-3</v>
      </c>
      <c r="O16" s="21">
        <f>K16-J16</f>
        <v>2.1620370370370345E-2</v>
      </c>
      <c r="P16" s="21">
        <f>L16-K16</f>
        <v>1.5960648148148127E-2</v>
      </c>
      <c r="Q16" s="21">
        <f>L16-I16</f>
        <v>4.5173611111111067E-2</v>
      </c>
      <c r="R16" s="18">
        <v>15</v>
      </c>
      <c r="S16" s="18">
        <v>13</v>
      </c>
    </row>
    <row r="17" spans="1:19" x14ac:dyDescent="0.25">
      <c r="A17" s="18" t="s">
        <v>183</v>
      </c>
      <c r="B17" s="18">
        <f>VLOOKUP(Table2[[#This Row],[Name]],'Start list'!$A$2:$H$52,8,FALSE)</f>
        <v>149</v>
      </c>
      <c r="C17" s="19" t="s">
        <v>10</v>
      </c>
      <c r="D17" s="20">
        <f>VLOOKUP(Table2[[#This Row],[Name]],'Start list'!A50:H100,5,FALSE)</f>
        <v>0.41319444444444442</v>
      </c>
      <c r="E17" s="18">
        <f>VLOOKUP(Table2[[#This Row],[Name]],'Start list'!A50:H100,6,FALSE)</f>
        <v>3</v>
      </c>
      <c r="F17" s="18">
        <f>VLOOKUP(Table2[[#This Row],[Name]],'Start list'!$A$2:$I$52,9,FALSE)</f>
        <v>4</v>
      </c>
      <c r="G17" s="18">
        <f>VLOOKUP(Table2[[#This Row],[Name]],'Start list'!$A$2:$I$52,7,FALSE)</f>
        <v>1</v>
      </c>
      <c r="H17" s="18" t="str">
        <f>Table2[[#This Row],[Wave2]]&amp; " " &amp; Table2[[#This Row],[Order]]</f>
        <v>4 1</v>
      </c>
      <c r="I17" s="20">
        <f>VLOOKUP(Table2[[#This Row],[Column1]],'Wave times'!$A$2:$D$17,4,FALSE)</f>
        <v>0.4145833333333333</v>
      </c>
      <c r="J17" s="21">
        <v>0.41980324074074077</v>
      </c>
      <c r="K17" s="20">
        <v>0.44291666666666668</v>
      </c>
      <c r="L17" s="20">
        <v>0.46013888888888888</v>
      </c>
      <c r="N17" s="21">
        <f>J17-I17</f>
        <v>5.2199074074074647E-3</v>
      </c>
      <c r="O17" s="21">
        <f>K17-J17</f>
        <v>2.3113425925925912E-2</v>
      </c>
      <c r="P17" s="21">
        <f>L17-K17</f>
        <v>1.7222222222222194E-2</v>
      </c>
      <c r="Q17" s="21">
        <f>L17-I17</f>
        <v>4.5555555555555571E-2</v>
      </c>
      <c r="R17" s="18">
        <v>16</v>
      </c>
      <c r="S17" s="18">
        <v>14</v>
      </c>
    </row>
    <row r="18" spans="1:19" x14ac:dyDescent="0.25">
      <c r="A18" s="18" t="s">
        <v>166</v>
      </c>
      <c r="B18" s="18">
        <f>VLOOKUP(Table2[[#This Row],[Name]],'Start list'!$A$2:$H$52,8,FALSE)</f>
        <v>132</v>
      </c>
      <c r="C18" s="19" t="s">
        <v>10</v>
      </c>
      <c r="D18" s="20">
        <f>VLOOKUP(Table2[[#This Row],[Name]],'Start list'!A33:H83,5,FALSE)</f>
        <v>0.40625</v>
      </c>
      <c r="E18" s="18">
        <f>VLOOKUP(Table2[[#This Row],[Name]],'Start list'!A33:H83,6,FALSE)</f>
        <v>2</v>
      </c>
      <c r="F18" s="18">
        <f>VLOOKUP(Table2[[#This Row],[Name]],'Start list'!$A$2:$I$52,9,FALSE)</f>
        <v>3</v>
      </c>
      <c r="G18" s="18">
        <f>VLOOKUP(Table2[[#This Row],[Name]],'Start list'!$A$2:$I$52,7,FALSE)</f>
        <v>2</v>
      </c>
      <c r="H18" s="18" t="str">
        <f>Table2[[#This Row],[Wave2]]&amp; " " &amp; Table2[[#This Row],[Order]]</f>
        <v>3 2</v>
      </c>
      <c r="I18" s="20">
        <f>VLOOKUP(Table2[[#This Row],[Column1]],'Wave times'!$A$2:$D$17,4,FALSE)</f>
        <v>0.40636574074074078</v>
      </c>
      <c r="J18" s="21">
        <v>0.41250000000000003</v>
      </c>
      <c r="K18" s="20">
        <v>0.43587962962962962</v>
      </c>
      <c r="L18" s="20">
        <v>0.45284722222222223</v>
      </c>
      <c r="N18" s="21">
        <f>J18-I18</f>
        <v>6.134259259259256E-3</v>
      </c>
      <c r="O18" s="21">
        <f>K18-J18</f>
        <v>2.3379629629629584E-2</v>
      </c>
      <c r="P18" s="21">
        <f>L18-K18</f>
        <v>1.6967592592592617E-2</v>
      </c>
      <c r="Q18" s="21">
        <f>L18-I18</f>
        <v>4.6481481481481457E-2</v>
      </c>
      <c r="R18" s="18">
        <v>17</v>
      </c>
      <c r="S18" s="18">
        <v>15</v>
      </c>
    </row>
    <row r="19" spans="1:19" x14ac:dyDescent="0.25">
      <c r="A19" s="13" t="s">
        <v>170</v>
      </c>
      <c r="B19" s="13">
        <f>VLOOKUP(Table2[[#This Row],[Name]],'Start list'!$A$2:$H$52,8,FALSE)</f>
        <v>136</v>
      </c>
      <c r="C19" s="14" t="s">
        <v>9</v>
      </c>
      <c r="D19" s="15">
        <f>VLOOKUP(Table2[[#This Row],[Name]],'Start list'!A37:H87,5,FALSE)</f>
        <v>0.40625</v>
      </c>
      <c r="E19" s="13">
        <f>VLOOKUP(Table2[[#This Row],[Name]],'Start list'!A37:H87,6,FALSE)</f>
        <v>1</v>
      </c>
      <c r="F19" s="13">
        <f>VLOOKUP(Table2[[#This Row],[Name]],'Start list'!$A$2:$I$52,9,FALSE)</f>
        <v>3</v>
      </c>
      <c r="G19" s="13">
        <f>VLOOKUP(Table2[[#This Row],[Name]],'Start list'!$A$2:$I$52,7,FALSE)</f>
        <v>4</v>
      </c>
      <c r="H19" s="13" t="str">
        <f>Table2[[#This Row],[Wave2]]&amp; " " &amp; Table2[[#This Row],[Order]]</f>
        <v>3 4</v>
      </c>
      <c r="I19" s="15">
        <f>VLOOKUP(Table2[[#This Row],[Column1]],'Wave times'!$A$2:$D$17,4,FALSE)</f>
        <v>0.40659722222222222</v>
      </c>
      <c r="J19" s="17">
        <v>0.41159722222222223</v>
      </c>
      <c r="K19" s="15">
        <v>0.43631944444444448</v>
      </c>
      <c r="L19" s="15">
        <v>0.45416666666666666</v>
      </c>
      <c r="N19" s="16">
        <f>J19-I19</f>
        <v>5.0000000000000044E-3</v>
      </c>
      <c r="O19" s="16">
        <f>K19-J19</f>
        <v>2.4722222222222257E-2</v>
      </c>
      <c r="P19" s="16">
        <f>L19-K19</f>
        <v>1.7847222222222181E-2</v>
      </c>
      <c r="Q19" s="16">
        <f>L19-I19</f>
        <v>4.7569444444444442E-2</v>
      </c>
      <c r="R19" s="13">
        <v>18</v>
      </c>
      <c r="S19" s="13">
        <v>3</v>
      </c>
    </row>
    <row r="20" spans="1:19" x14ac:dyDescent="0.25">
      <c r="A20" s="18" t="s">
        <v>181</v>
      </c>
      <c r="B20" s="18">
        <f>VLOOKUP(Table2[[#This Row],[Name]],'Start list'!$A$2:$H$52,8,FALSE)</f>
        <v>147</v>
      </c>
      <c r="C20" s="19" t="s">
        <v>10</v>
      </c>
      <c r="D20" s="20">
        <f>VLOOKUP(Table2[[#This Row],[Name]],'Start list'!A48:H98,5,FALSE)</f>
        <v>0.41319444444444442</v>
      </c>
      <c r="E20" s="18">
        <f>VLOOKUP(Table2[[#This Row],[Name]],'Start list'!A48:H98,6,FALSE)</f>
        <v>1</v>
      </c>
      <c r="F20" s="18">
        <f>VLOOKUP(Table2[[#This Row],[Name]],'Start list'!$A$2:$I$52,9,FALSE)</f>
        <v>4</v>
      </c>
      <c r="G20" s="18">
        <f>VLOOKUP(Table2[[#This Row],[Name]],'Start list'!$A$2:$I$52,7,FALSE)</f>
        <v>2</v>
      </c>
      <c r="H20" s="18" t="str">
        <f>Table2[[#This Row],[Wave2]]&amp; " " &amp; Table2[[#This Row],[Order]]</f>
        <v>4 2</v>
      </c>
      <c r="I20" s="20">
        <f>VLOOKUP(Table2[[#This Row],[Column1]],'Wave times'!$A$2:$D$17,4,FALSE)</f>
        <v>0.41469907407407408</v>
      </c>
      <c r="J20" s="21">
        <v>0.4198263888888889</v>
      </c>
      <c r="K20" s="20">
        <v>0.44255787037037037</v>
      </c>
      <c r="L20" s="20">
        <v>0.46233796296296298</v>
      </c>
      <c r="N20" s="21">
        <f>J20-I20</f>
        <v>5.1273148148148207E-3</v>
      </c>
      <c r="O20" s="21">
        <f>K20-J20</f>
        <v>2.2731481481481464E-2</v>
      </c>
      <c r="P20" s="21">
        <f>L20-K20</f>
        <v>1.9780092592592613E-2</v>
      </c>
      <c r="Q20" s="21">
        <f>L20-I20</f>
        <v>4.7638888888888897E-2</v>
      </c>
      <c r="R20" s="18">
        <v>19</v>
      </c>
      <c r="S20" s="18">
        <v>16</v>
      </c>
    </row>
    <row r="21" spans="1:19" x14ac:dyDescent="0.25">
      <c r="A21" s="18" t="s">
        <v>148</v>
      </c>
      <c r="B21" s="18">
        <f>VLOOKUP(Table2[[#This Row],[Name]],'Start list'!$A$2:$H$52,8,FALSE)</f>
        <v>114</v>
      </c>
      <c r="C21" s="19" t="s">
        <v>10</v>
      </c>
      <c r="D21" s="20">
        <f>VLOOKUP(Table2[[#This Row],[Name]],'Start list'!A15:H65,5,FALSE)</f>
        <v>0.39583333333333331</v>
      </c>
      <c r="E21" s="18">
        <f>VLOOKUP(Table2[[#This Row],[Name]],'Start list'!A15:H65,6,FALSE)</f>
        <v>2</v>
      </c>
      <c r="F21" s="18">
        <f>VLOOKUP(Table2[[#This Row],[Name]],'Start list'!$A$2:$I$52,9,FALSE)</f>
        <v>2</v>
      </c>
      <c r="G21" s="18">
        <f>VLOOKUP(Table2[[#This Row],[Name]],'Start list'!$A$2:$I$52,7,FALSE)</f>
        <v>4</v>
      </c>
      <c r="H21" s="18" t="str">
        <f>Table2[[#This Row],[Wave2]]&amp; " " &amp; Table2[[#This Row],[Order]]</f>
        <v>2 4</v>
      </c>
      <c r="I21" s="20">
        <f>VLOOKUP(Table2[[#This Row],[Column1]],'Wave times'!$A$2:$D$17,4,FALSE)</f>
        <v>0.39618055555555554</v>
      </c>
      <c r="J21" s="21">
        <v>0.40436342592592589</v>
      </c>
      <c r="K21" s="20">
        <v>0.42758101851851849</v>
      </c>
      <c r="L21" s="20">
        <v>0.44384259259259262</v>
      </c>
      <c r="N21" s="21">
        <f>J21-I21</f>
        <v>8.1828703703703543E-3</v>
      </c>
      <c r="O21" s="21">
        <f>K21-J21</f>
        <v>2.3217592592592595E-2</v>
      </c>
      <c r="P21" s="21">
        <f>L21-K21</f>
        <v>1.6261574074074137E-2</v>
      </c>
      <c r="Q21" s="21">
        <f>L21-I21</f>
        <v>4.7662037037037086E-2</v>
      </c>
      <c r="R21" s="18">
        <v>20</v>
      </c>
      <c r="S21" s="18">
        <v>17</v>
      </c>
    </row>
    <row r="22" spans="1:19" x14ac:dyDescent="0.25">
      <c r="A22" s="18" t="s">
        <v>165</v>
      </c>
      <c r="B22" s="18">
        <f>VLOOKUP(Table2[[#This Row],[Name]],'Start list'!$A$2:$H$52,8,FALSE)</f>
        <v>131</v>
      </c>
      <c r="C22" s="19" t="s">
        <v>10</v>
      </c>
      <c r="D22" s="20">
        <f>VLOOKUP(Table2[[#This Row],[Name]],'Start list'!A32:H82,5,FALSE)</f>
        <v>0.40625</v>
      </c>
      <c r="E22" s="18">
        <f>VLOOKUP(Table2[[#This Row],[Name]],'Start list'!A32:H82,6,FALSE)</f>
        <v>3</v>
      </c>
      <c r="F22" s="18">
        <f>VLOOKUP(Table2[[#This Row],[Name]],'Start list'!$A$2:$I$52,9,FALSE)</f>
        <v>3</v>
      </c>
      <c r="G22" s="18">
        <f>VLOOKUP(Table2[[#This Row],[Name]],'Start list'!$A$2:$I$52,7,FALSE)</f>
        <v>2</v>
      </c>
      <c r="H22" s="18" t="str">
        <f>Table2[[#This Row],[Wave2]]&amp; " " &amp; Table2[[#This Row],[Order]]</f>
        <v>3 2</v>
      </c>
      <c r="I22" s="20">
        <f>VLOOKUP(Table2[[#This Row],[Column1]],'Wave times'!$A$2:$D$17,4,FALSE)</f>
        <v>0.40636574074074078</v>
      </c>
      <c r="J22" s="21">
        <v>0.41410879629629632</v>
      </c>
      <c r="K22" s="20">
        <v>0.43783564814814818</v>
      </c>
      <c r="L22" s="20">
        <v>0.45458333333333334</v>
      </c>
      <c r="N22" s="21">
        <f>J22-I22</f>
        <v>7.7430555555555447E-3</v>
      </c>
      <c r="O22" s="21">
        <f>K22-J22</f>
        <v>2.372685185185186E-2</v>
      </c>
      <c r="P22" s="21">
        <f>L22-K22</f>
        <v>1.6747685185185157E-2</v>
      </c>
      <c r="Q22" s="21">
        <f>L22-I22</f>
        <v>4.8217592592592562E-2</v>
      </c>
      <c r="R22" s="18">
        <v>21</v>
      </c>
      <c r="S22" s="18">
        <v>18</v>
      </c>
    </row>
    <row r="23" spans="1:19" x14ac:dyDescent="0.25">
      <c r="A23" s="18" t="s">
        <v>185</v>
      </c>
      <c r="B23" s="18">
        <f>VLOOKUP(Table2[[#This Row],[Name]],'Start list'!$A$2:$H$52,8,FALSE)</f>
        <v>151</v>
      </c>
      <c r="C23" s="19" t="s">
        <v>10</v>
      </c>
      <c r="D23" s="20">
        <f>VLOOKUP(Table2[[#This Row],[Name]],'Start list'!A52:H102,5,FALSE)</f>
        <v>0.41319444444444442</v>
      </c>
      <c r="E23" s="18">
        <f>VLOOKUP(Table2[[#This Row],[Name]],'Start list'!A52:H102,6,FALSE)</f>
        <v>1</v>
      </c>
      <c r="F23" s="18">
        <f>VLOOKUP(Table2[[#This Row],[Name]],'Start list'!$A$2:$I$52,9,FALSE)</f>
        <v>4</v>
      </c>
      <c r="G23" s="18">
        <f>VLOOKUP(Table2[[#This Row],[Name]],'Start list'!$A$2:$I$52,7,FALSE)</f>
        <v>1</v>
      </c>
      <c r="H23" s="18" t="str">
        <f>Table2[[#This Row],[Wave2]]&amp; " " &amp; Table2[[#This Row],[Order]]</f>
        <v>4 1</v>
      </c>
      <c r="I23" s="20">
        <f>VLOOKUP(Table2[[#This Row],[Column1]],'Wave times'!$A$2:$D$17,4,FALSE)</f>
        <v>0.4145833333333333</v>
      </c>
      <c r="J23" s="21">
        <v>0.42034722222222221</v>
      </c>
      <c r="K23" s="20">
        <v>0.44874999999999998</v>
      </c>
      <c r="L23" s="20">
        <v>0.4646527777777778</v>
      </c>
      <c r="N23" s="21">
        <f>J23-I23</f>
        <v>5.7638888888889017E-3</v>
      </c>
      <c r="O23" s="21">
        <f>K23-J23</f>
        <v>2.8402777777777777E-2</v>
      </c>
      <c r="P23" s="21">
        <f>L23-K23</f>
        <v>1.5902777777777821E-2</v>
      </c>
      <c r="Q23" s="21">
        <f>L23-I23</f>
        <v>5.00694444444445E-2</v>
      </c>
      <c r="R23" s="18">
        <v>22</v>
      </c>
      <c r="S23" s="18">
        <v>19</v>
      </c>
    </row>
    <row r="24" spans="1:19" x14ac:dyDescent="0.25">
      <c r="A24" s="13" t="s">
        <v>168</v>
      </c>
      <c r="B24" s="13">
        <f>VLOOKUP(Table2[[#This Row],[Name]],'Start list'!$A$2:$H$52,8,FALSE)</f>
        <v>134</v>
      </c>
      <c r="C24" s="14" t="s">
        <v>9</v>
      </c>
      <c r="D24" s="15">
        <f>VLOOKUP(Table2[[#This Row],[Name]],'Start list'!A35:H85,5,FALSE)</f>
        <v>0.40625</v>
      </c>
      <c r="E24" s="13">
        <f>VLOOKUP(Table2[[#This Row],[Name]],'Start list'!A35:H85,6,FALSE)</f>
        <v>3</v>
      </c>
      <c r="F24" s="13">
        <f>VLOOKUP(Table2[[#This Row],[Name]],'Start list'!$A$2:$I$52,9,FALSE)</f>
        <v>3</v>
      </c>
      <c r="G24" s="13">
        <f>VLOOKUP(Table2[[#This Row],[Name]],'Start list'!$A$2:$I$52,7,FALSE)</f>
        <v>1</v>
      </c>
      <c r="H24" s="13" t="str">
        <f>Table2[[#This Row],[Wave2]]&amp; " " &amp; Table2[[#This Row],[Order]]</f>
        <v>3 1</v>
      </c>
      <c r="I24" s="15">
        <f>VLOOKUP(Table2[[#This Row],[Column1]],'Wave times'!$A$2:$D$17,4,FALSE)</f>
        <v>0.40625</v>
      </c>
      <c r="J24" s="16">
        <v>0.41358796296296302</v>
      </c>
      <c r="K24" s="15">
        <v>0.43467592592592591</v>
      </c>
      <c r="L24" s="15">
        <v>0.45695601851851847</v>
      </c>
      <c r="N24" s="16">
        <f>J24-I24</f>
        <v>7.3379629629630183E-3</v>
      </c>
      <c r="O24" s="16">
        <f>K24-J24</f>
        <v>2.1087962962962892E-2</v>
      </c>
      <c r="P24" s="16">
        <f>L24-K24</f>
        <v>2.228009259259256E-2</v>
      </c>
      <c r="Q24" s="16">
        <f>L24-I24</f>
        <v>5.070601851851847E-2</v>
      </c>
      <c r="R24" s="13">
        <v>23</v>
      </c>
      <c r="S24" s="13">
        <v>4</v>
      </c>
    </row>
    <row r="25" spans="1:19" x14ac:dyDescent="0.25">
      <c r="A25" s="18" t="s">
        <v>138</v>
      </c>
      <c r="B25" s="18">
        <f>VLOOKUP(Table2[[#This Row],[Name]],'Start list'!$A$2:$H$52,8,FALSE)</f>
        <v>104</v>
      </c>
      <c r="C25" s="19" t="s">
        <v>10</v>
      </c>
      <c r="D25" s="20">
        <f>VLOOKUP(Table2[[#This Row],[Name]],'Start list'!A5:H55,5,FALSE)</f>
        <v>0.38194444444444442</v>
      </c>
      <c r="E25" s="18">
        <f>VLOOKUP(Table2[[#This Row],[Name]],'Start list'!A5:H55,6,FALSE)</f>
        <v>4</v>
      </c>
      <c r="F25" s="18">
        <f>VLOOKUP(Table2[[#This Row],[Name]],'Start list'!$A$2:$I$52,9,FALSE)</f>
        <v>1</v>
      </c>
      <c r="G25" s="18">
        <f>VLOOKUP(Table2[[#This Row],[Name]],'Start list'!$A$2:$I$52,7,FALSE)</f>
        <v>3</v>
      </c>
      <c r="H25" s="18" t="str">
        <f>Table2[[#This Row],[Wave2]]&amp; " " &amp; Table2[[#This Row],[Order]]</f>
        <v>1 3</v>
      </c>
      <c r="I25" s="20">
        <f>VLOOKUP(Table2[[#This Row],[Column1]],'Wave times'!$A$2:$D$17,4,FALSE)</f>
        <v>0.38217592592592592</v>
      </c>
      <c r="J25" s="21">
        <v>0.39221064814814816</v>
      </c>
      <c r="K25" s="20">
        <v>0.4178587962962963</v>
      </c>
      <c r="L25" s="20">
        <v>0.43368055555555557</v>
      </c>
      <c r="N25" s="21">
        <f>J25-I25</f>
        <v>1.0034722222222237E-2</v>
      </c>
      <c r="O25" s="21">
        <f>K25-J25</f>
        <v>2.5648148148148142E-2</v>
      </c>
      <c r="P25" s="21">
        <f>L25-K25</f>
        <v>1.5821759259259272E-2</v>
      </c>
      <c r="Q25" s="21">
        <f>L25-I25</f>
        <v>5.150462962962965E-2</v>
      </c>
      <c r="R25" s="18">
        <v>24</v>
      </c>
      <c r="S25" s="18">
        <v>20</v>
      </c>
    </row>
    <row r="26" spans="1:19" x14ac:dyDescent="0.25">
      <c r="A26" s="18" t="s">
        <v>146</v>
      </c>
      <c r="B26" s="18">
        <f>VLOOKUP(Table2[[#This Row],[Name]],'Start list'!$A$2:$H$52,8,FALSE)</f>
        <v>112</v>
      </c>
      <c r="C26" s="19" t="s">
        <v>10</v>
      </c>
      <c r="D26" s="20">
        <f>VLOOKUP(Table2[[#This Row],[Name]],'Start list'!A13:H63,5,FALSE)</f>
        <v>0.38194444444444442</v>
      </c>
      <c r="E26" s="18">
        <f>VLOOKUP(Table2[[#This Row],[Name]],'Start list'!A13:H63,6,FALSE)</f>
        <v>4</v>
      </c>
      <c r="F26" s="18">
        <f>VLOOKUP(Table2[[#This Row],[Name]],'Start list'!$A$2:$I$52,9,FALSE)</f>
        <v>1</v>
      </c>
      <c r="G26" s="18">
        <f>VLOOKUP(Table2[[#This Row],[Name]],'Start list'!$A$2:$I$52,7,FALSE)</f>
        <v>1</v>
      </c>
      <c r="H26" s="18" t="str">
        <f>Table2[[#This Row],[Wave2]]&amp; " " &amp; Table2[[#This Row],[Order]]</f>
        <v>1 1</v>
      </c>
      <c r="I26" s="20">
        <f>VLOOKUP(Table2[[#This Row],[Column1]],'Wave times'!$A$2:$D$17,4,FALSE)</f>
        <v>0.38194444444444442</v>
      </c>
      <c r="J26" s="21">
        <v>0.39208333333333334</v>
      </c>
      <c r="K26" s="20">
        <v>0.41888888888888887</v>
      </c>
      <c r="L26" s="20">
        <v>0.43394675925925924</v>
      </c>
      <c r="N26" s="21">
        <f>J26-I26</f>
        <v>1.0138888888888919E-2</v>
      </c>
      <c r="O26" s="21">
        <f>K26-J26</f>
        <v>2.6805555555555527E-2</v>
      </c>
      <c r="P26" s="21">
        <f>L26-K26</f>
        <v>1.5057870370370374E-2</v>
      </c>
      <c r="Q26" s="21">
        <f>L26-I26</f>
        <v>5.2002314814814821E-2</v>
      </c>
      <c r="R26" s="18">
        <v>25</v>
      </c>
      <c r="S26" s="18">
        <v>21</v>
      </c>
    </row>
    <row r="27" spans="1:19" x14ac:dyDescent="0.25">
      <c r="A27" s="18" t="s">
        <v>151</v>
      </c>
      <c r="B27" s="18">
        <f>VLOOKUP(Table2[[#This Row],[Name]],'Start list'!$A$2:$H$52,8,FALSE)</f>
        <v>117</v>
      </c>
      <c r="C27" s="19" t="s">
        <v>10</v>
      </c>
      <c r="D27" s="20">
        <f>VLOOKUP(Table2[[#This Row],[Name]],'Start list'!A18:H68,5,FALSE)</f>
        <v>0.39583333333333331</v>
      </c>
      <c r="E27" s="18">
        <f>VLOOKUP(Table2[[#This Row],[Name]],'Start list'!A18:H68,6,FALSE)</f>
        <v>1</v>
      </c>
      <c r="F27" s="18">
        <f>VLOOKUP(Table2[[#This Row],[Name]],'Start list'!$A$2:$I$52,9,FALSE)</f>
        <v>2</v>
      </c>
      <c r="G27" s="18">
        <f>VLOOKUP(Table2[[#This Row],[Name]],'Start list'!$A$2:$I$52,7,FALSE)</f>
        <v>3</v>
      </c>
      <c r="H27" s="18" t="str">
        <f>Table2[[#This Row],[Wave2]]&amp; " " &amp; Table2[[#This Row],[Order]]</f>
        <v>2 3</v>
      </c>
      <c r="I27" s="20">
        <f>VLOOKUP(Table2[[#This Row],[Column1]],'Wave times'!$A$2:$D$17,4,FALSE)</f>
        <v>0.39606481481481487</v>
      </c>
      <c r="J27" s="21">
        <v>0.40471064814814817</v>
      </c>
      <c r="K27" s="20">
        <v>0.42890046296296297</v>
      </c>
      <c r="L27" s="20">
        <v>0.44814814814814818</v>
      </c>
      <c r="N27" s="21">
        <f>J27-I27</f>
        <v>8.6458333333332971E-3</v>
      </c>
      <c r="O27" s="21">
        <f>K27-J27</f>
        <v>2.4189814814814803E-2</v>
      </c>
      <c r="P27" s="21">
        <f>L27-K27</f>
        <v>1.9247685185185215E-2</v>
      </c>
      <c r="Q27" s="21">
        <f>L27-I27</f>
        <v>5.2083333333333315E-2</v>
      </c>
      <c r="R27" s="18">
        <v>26</v>
      </c>
      <c r="S27" s="18">
        <v>22</v>
      </c>
    </row>
    <row r="28" spans="1:19" x14ac:dyDescent="0.25">
      <c r="A28" s="13" t="s">
        <v>172</v>
      </c>
      <c r="B28" s="13">
        <f>VLOOKUP(Table2[[#This Row],[Name]],'Start list'!$A$2:$H$52,8,FALSE)</f>
        <v>138</v>
      </c>
      <c r="C28" s="14" t="s">
        <v>9</v>
      </c>
      <c r="D28" s="15">
        <f>VLOOKUP(Table2[[#This Row],[Name]],'Start list'!A39:H89,5,FALSE)</f>
        <v>0.40625</v>
      </c>
      <c r="E28" s="13">
        <f>VLOOKUP(Table2[[#This Row],[Name]],'Start list'!A39:H89,6,FALSE)</f>
        <v>1</v>
      </c>
      <c r="F28" s="13">
        <f>VLOOKUP(Table2[[#This Row],[Name]],'Start list'!$A$2:$I$52,9,FALSE)</f>
        <v>3</v>
      </c>
      <c r="G28" s="13">
        <f>VLOOKUP(Table2[[#This Row],[Name]],'Start list'!$A$2:$I$52,7,FALSE)</f>
        <v>2</v>
      </c>
      <c r="H28" s="13" t="str">
        <f>Table2[[#This Row],[Wave2]]&amp; " " &amp; Table2[[#This Row],[Order]]</f>
        <v>3 2</v>
      </c>
      <c r="I28" s="15">
        <f>VLOOKUP(Table2[[#This Row],[Column1]],'Wave times'!$A$2:$D$17,4,FALSE)</f>
        <v>0.40636574074074078</v>
      </c>
      <c r="J28" s="16">
        <v>0.4123148148148148</v>
      </c>
      <c r="K28" s="15">
        <v>0.44050925925925927</v>
      </c>
      <c r="L28" s="15">
        <v>0.45891203703703703</v>
      </c>
      <c r="N28" s="16">
        <f>J28-I28</f>
        <v>5.9490740740740233E-3</v>
      </c>
      <c r="O28" s="16">
        <f>K28-J28</f>
        <v>2.8194444444444466E-2</v>
      </c>
      <c r="P28" s="16">
        <f>L28-K28</f>
        <v>1.8402777777777768E-2</v>
      </c>
      <c r="Q28" s="16">
        <f>L28-I28</f>
        <v>5.2546296296296258E-2</v>
      </c>
      <c r="R28" s="13">
        <v>27</v>
      </c>
      <c r="S28" s="13">
        <v>5</v>
      </c>
    </row>
    <row r="29" spans="1:19" x14ac:dyDescent="0.25">
      <c r="A29" s="18" t="s">
        <v>153</v>
      </c>
      <c r="B29" s="18">
        <f>VLOOKUP(Table2[[#This Row],[Name]],'Start list'!$A$2:$H$52,8,FALSE)</f>
        <v>119</v>
      </c>
      <c r="C29" s="19" t="s">
        <v>10</v>
      </c>
      <c r="D29" s="20">
        <f>VLOOKUP(Table2[[#This Row],[Name]],'Start list'!A20:H70,5,FALSE)</f>
        <v>0.39583333333333331</v>
      </c>
      <c r="E29" s="18">
        <f>VLOOKUP(Table2[[#This Row],[Name]],'Start list'!A20:H70,6,FALSE)</f>
        <v>3</v>
      </c>
      <c r="F29" s="18">
        <f>VLOOKUP(Table2[[#This Row],[Name]],'Start list'!$A$2:$I$52,9,FALSE)</f>
        <v>2</v>
      </c>
      <c r="G29" s="18">
        <f>VLOOKUP(Table2[[#This Row],[Name]],'Start list'!$A$2:$I$52,7,FALSE)</f>
        <v>2</v>
      </c>
      <c r="H29" s="18" t="str">
        <f>Table2[[#This Row],[Wave2]]&amp; " " &amp; Table2[[#This Row],[Order]]</f>
        <v>2 2</v>
      </c>
      <c r="I29" s="20">
        <f>VLOOKUP(Table2[[#This Row],[Column1]],'Wave times'!$A$2:$D$17,4,FALSE)</f>
        <v>0.39594907407407409</v>
      </c>
      <c r="J29" s="22">
        <v>0.40563657407407411</v>
      </c>
      <c r="K29" s="20">
        <v>0.43184027777777773</v>
      </c>
      <c r="L29" s="20">
        <v>0.44858796296296299</v>
      </c>
      <c r="N29" s="21">
        <f>J29-I29</f>
        <v>9.6875000000000155E-3</v>
      </c>
      <c r="O29" s="21">
        <f>K29-J29</f>
        <v>2.6203703703703618E-2</v>
      </c>
      <c r="P29" s="21">
        <f>L29-K29</f>
        <v>1.6747685185185268E-2</v>
      </c>
      <c r="Q29" s="21">
        <f>L29-I29</f>
        <v>5.2638888888888902E-2</v>
      </c>
      <c r="R29" s="18">
        <v>28</v>
      </c>
      <c r="S29" s="18">
        <v>23</v>
      </c>
    </row>
    <row r="30" spans="1:19" x14ac:dyDescent="0.25">
      <c r="A30" s="13" t="s">
        <v>159</v>
      </c>
      <c r="B30" s="13">
        <f>VLOOKUP(Table2[[#This Row],[Name]],'Start list'!$A$2:$H$52,8,FALSE)</f>
        <v>125</v>
      </c>
      <c r="C30" s="14" t="s">
        <v>9</v>
      </c>
      <c r="D30" s="15">
        <f>VLOOKUP(Table2[[#This Row],[Name]],'Start list'!A26:H76,5,FALSE)</f>
        <v>0.39583333333333331</v>
      </c>
      <c r="E30" s="13">
        <f>VLOOKUP(Table2[[#This Row],[Name]],'Start list'!A26:H76,6,FALSE)</f>
        <v>1</v>
      </c>
      <c r="F30" s="13">
        <f>VLOOKUP(Table2[[#This Row],[Name]],'Start list'!$A$2:$I$52,9,FALSE)</f>
        <v>2</v>
      </c>
      <c r="G30" s="13">
        <f>VLOOKUP(Table2[[#This Row],[Name]],'Start list'!$A$2:$I$52,7,FALSE)</f>
        <v>1</v>
      </c>
      <c r="H30" s="13" t="str">
        <f>Table2[[#This Row],[Wave2]]&amp; " " &amp; Table2[[#This Row],[Order]]</f>
        <v>2 1</v>
      </c>
      <c r="I30" s="15">
        <f>VLOOKUP(Table2[[#This Row],[Column1]],'Wave times'!$A$2:$D$17,4,FALSE)</f>
        <v>0.39583333333333331</v>
      </c>
      <c r="J30" s="17">
        <v>0.40364583333333331</v>
      </c>
      <c r="K30" s="15">
        <v>0.43069444444444444</v>
      </c>
      <c r="L30" s="15">
        <v>0.44858796296296299</v>
      </c>
      <c r="N30" s="16">
        <f>J30-I30</f>
        <v>7.8125E-3</v>
      </c>
      <c r="O30" s="16">
        <f>K30-J30</f>
        <v>2.704861111111112E-2</v>
      </c>
      <c r="P30" s="16">
        <f>L30-K30</f>
        <v>1.7893518518518559E-2</v>
      </c>
      <c r="Q30" s="16">
        <f>L30-I30</f>
        <v>5.2754629629629679E-2</v>
      </c>
      <c r="R30" s="13">
        <v>29</v>
      </c>
      <c r="S30" s="13">
        <v>6</v>
      </c>
    </row>
    <row r="31" spans="1:19" x14ac:dyDescent="0.25">
      <c r="A31" s="18" t="s">
        <v>144</v>
      </c>
      <c r="B31" s="18">
        <f>VLOOKUP(Table2[[#This Row],[Name]],'Start list'!$A$2:$H$52,8,FALSE)</f>
        <v>110</v>
      </c>
      <c r="C31" s="19" t="s">
        <v>10</v>
      </c>
      <c r="D31" s="20">
        <f>VLOOKUP(Table2[[#This Row],[Name]],'Start list'!A11:H61,5,FALSE)</f>
        <v>0.38194444444444442</v>
      </c>
      <c r="E31" s="18">
        <f>VLOOKUP(Table2[[#This Row],[Name]],'Start list'!A11:H61,6,FALSE)</f>
        <v>2</v>
      </c>
      <c r="F31" s="18">
        <f>VLOOKUP(Table2[[#This Row],[Name]],'Start list'!$A$2:$I$52,9,FALSE)</f>
        <v>1</v>
      </c>
      <c r="G31" s="18">
        <f>VLOOKUP(Table2[[#This Row],[Name]],'Start list'!$A$2:$I$52,7,FALSE)</f>
        <v>1</v>
      </c>
      <c r="H31" s="18" t="str">
        <f>Table2[[#This Row],[Wave2]]&amp; " " &amp; Table2[[#This Row],[Order]]</f>
        <v>1 1</v>
      </c>
      <c r="I31" s="20">
        <f>VLOOKUP(Table2[[#This Row],[Column1]],'Wave times'!$A$2:$D$17,4,FALSE)</f>
        <v>0.38194444444444442</v>
      </c>
      <c r="J31" s="21">
        <v>0.39075231481481482</v>
      </c>
      <c r="K31" s="20">
        <v>0.41811342592592587</v>
      </c>
      <c r="L31" s="20">
        <v>0.43498842592592596</v>
      </c>
      <c r="N31" s="21">
        <f>J31-I31</f>
        <v>8.8078703703703964E-3</v>
      </c>
      <c r="O31" s="21">
        <f>K31-J31</f>
        <v>2.7361111111111058E-2</v>
      </c>
      <c r="P31" s="21">
        <f>L31-K31</f>
        <v>1.6875000000000084E-2</v>
      </c>
      <c r="Q31" s="21">
        <f>L31-I31</f>
        <v>5.3043981481481539E-2</v>
      </c>
      <c r="R31" s="18">
        <v>30</v>
      </c>
      <c r="S31" s="18">
        <v>24</v>
      </c>
    </row>
    <row r="32" spans="1:19" x14ac:dyDescent="0.25">
      <c r="A32" s="18" t="s">
        <v>155</v>
      </c>
      <c r="B32" s="18">
        <f>VLOOKUP(Table2[[#This Row],[Name]],'Start list'!$A$2:$H$52,8,FALSE)</f>
        <v>121</v>
      </c>
      <c r="C32" s="19" t="s">
        <v>10</v>
      </c>
      <c r="D32" s="20">
        <f>VLOOKUP(Table2[[#This Row],[Name]],'Start list'!A22:H72,5,FALSE)</f>
        <v>0.39583333333333331</v>
      </c>
      <c r="E32" s="18">
        <f>VLOOKUP(Table2[[#This Row],[Name]],'Start list'!A22:H72,6,FALSE)</f>
        <v>1</v>
      </c>
      <c r="F32" s="18">
        <f>VLOOKUP(Table2[[#This Row],[Name]],'Start list'!$A$2:$I$52,9,FALSE)</f>
        <v>2</v>
      </c>
      <c r="G32" s="18">
        <f>VLOOKUP(Table2[[#This Row],[Name]],'Start list'!$A$2:$I$52,7,FALSE)</f>
        <v>2</v>
      </c>
      <c r="H32" s="18" t="str">
        <f>Table2[[#This Row],[Wave2]]&amp; " " &amp; Table2[[#This Row],[Order]]</f>
        <v>2 2</v>
      </c>
      <c r="I32" s="20">
        <f>VLOOKUP(Table2[[#This Row],[Column1]],'Wave times'!$A$2:$D$17,4,FALSE)</f>
        <v>0.39594907407407409</v>
      </c>
      <c r="J32" s="21">
        <v>0.40371527777777777</v>
      </c>
      <c r="K32" s="20">
        <v>0.43071759259259257</v>
      </c>
      <c r="L32" s="20">
        <v>0.44920138888888889</v>
      </c>
      <c r="N32" s="21">
        <f>J32-I32</f>
        <v>7.766203703703678E-3</v>
      </c>
      <c r="O32" s="21">
        <f>K32-J32</f>
        <v>2.7002314814814798E-2</v>
      </c>
      <c r="P32" s="21">
        <f>L32-K32</f>
        <v>1.8483796296296318E-2</v>
      </c>
      <c r="Q32" s="21">
        <f>L32-I32</f>
        <v>5.3252314814814794E-2</v>
      </c>
      <c r="R32" s="18">
        <v>31</v>
      </c>
      <c r="S32" s="18">
        <v>25</v>
      </c>
    </row>
    <row r="33" spans="1:19" x14ac:dyDescent="0.25">
      <c r="A33" s="13" t="s">
        <v>139</v>
      </c>
      <c r="B33" s="13">
        <f>VLOOKUP(Table2[[#This Row],[Name]],'Start list'!$A$2:$H$52,8,FALSE)</f>
        <v>105</v>
      </c>
      <c r="C33" s="14" t="s">
        <v>9</v>
      </c>
      <c r="D33" s="15">
        <f>VLOOKUP(Table2[[#This Row],[Name]],'Start list'!A6:H56,5,FALSE)</f>
        <v>0.38194444444444442</v>
      </c>
      <c r="E33" s="13">
        <f>VLOOKUP(Table2[[#This Row],[Name]],'Start list'!A6:H56,6,FALSE)</f>
        <v>1</v>
      </c>
      <c r="F33" s="13">
        <f>VLOOKUP(Table2[[#This Row],[Name]],'Start list'!$A$2:$I$52,9,FALSE)</f>
        <v>1</v>
      </c>
      <c r="G33" s="13">
        <f>VLOOKUP(Table2[[#This Row],[Name]],'Start list'!$A$2:$I$52,7,FALSE)</f>
        <v>2</v>
      </c>
      <c r="H33" s="13" t="str">
        <f>Table2[[#This Row],[Wave2]]&amp; " " &amp; Table2[[#This Row],[Order]]</f>
        <v>1 2</v>
      </c>
      <c r="I33" s="15">
        <f>VLOOKUP(Table2[[#This Row],[Column1]],'Wave times'!$A$2:$D$17,4,FALSE)</f>
        <v>0.3820601851851852</v>
      </c>
      <c r="J33" s="16">
        <v>0.39109953703703698</v>
      </c>
      <c r="K33" s="15">
        <v>0.41769675925925925</v>
      </c>
      <c r="L33" s="15">
        <v>0.43622685185185189</v>
      </c>
      <c r="N33" s="16">
        <f>J33-I33</f>
        <v>9.0393518518517846E-3</v>
      </c>
      <c r="O33" s="16">
        <f>K33-J33</f>
        <v>2.6597222222222272E-2</v>
      </c>
      <c r="P33" s="16">
        <f>L33-K33</f>
        <v>1.853009259259264E-2</v>
      </c>
      <c r="Q33" s="16">
        <f>L33-I33</f>
        <v>5.4166666666666696E-2</v>
      </c>
      <c r="R33" s="13">
        <v>32</v>
      </c>
      <c r="S33" s="13">
        <v>7</v>
      </c>
    </row>
    <row r="34" spans="1:19" x14ac:dyDescent="0.25">
      <c r="A34" s="13" t="s">
        <v>156</v>
      </c>
      <c r="B34" s="13">
        <f>VLOOKUP(Table2[[#This Row],[Name]],'Start list'!$A$2:$H$52,8,FALSE)</f>
        <v>122</v>
      </c>
      <c r="C34" s="14" t="s">
        <v>9</v>
      </c>
      <c r="D34" s="15">
        <f>VLOOKUP(Table2[[#This Row],[Name]],'Start list'!A23:H73,5,FALSE)</f>
        <v>0.39583333333333331</v>
      </c>
      <c r="E34" s="13">
        <f>VLOOKUP(Table2[[#This Row],[Name]],'Start list'!A23:H73,6,FALSE)</f>
        <v>2</v>
      </c>
      <c r="F34" s="13">
        <f>VLOOKUP(Table2[[#This Row],[Name]],'Start list'!$A$2:$I$52,9,FALSE)</f>
        <v>2</v>
      </c>
      <c r="G34" s="13">
        <f>VLOOKUP(Table2[[#This Row],[Name]],'Start list'!$A$2:$I$52,7,FALSE)</f>
        <v>1</v>
      </c>
      <c r="H34" s="13" t="str">
        <f>Table2[[#This Row],[Wave2]]&amp; " " &amp; Table2[[#This Row],[Order]]</f>
        <v>2 1</v>
      </c>
      <c r="I34" s="15">
        <f>VLOOKUP(Table2[[#This Row],[Column1]],'Wave times'!$A$2:$D$17,4,FALSE)</f>
        <v>0.39583333333333331</v>
      </c>
      <c r="J34" s="16">
        <v>0.4039699074074074</v>
      </c>
      <c r="K34" s="15">
        <v>0.43290509259259258</v>
      </c>
      <c r="L34" s="15">
        <v>0.45049768518518518</v>
      </c>
      <c r="N34" s="16">
        <f>J34-I34</f>
        <v>8.1365740740740877E-3</v>
      </c>
      <c r="O34" s="16">
        <f>K34-J34</f>
        <v>2.8935185185185175E-2</v>
      </c>
      <c r="P34" s="16">
        <f>L34-K34</f>
        <v>1.7592592592592604E-2</v>
      </c>
      <c r="Q34" s="16">
        <f>L34-I34</f>
        <v>5.4664351851851867E-2</v>
      </c>
      <c r="R34" s="13">
        <v>33</v>
      </c>
      <c r="S34" s="13">
        <v>8</v>
      </c>
    </row>
    <row r="35" spans="1:19" x14ac:dyDescent="0.25">
      <c r="A35" s="13" t="s">
        <v>136</v>
      </c>
      <c r="B35" s="13">
        <f>VLOOKUP(Table2[[#This Row],[Name]],'Start list'!$A$2:$H$52,8,FALSE)</f>
        <v>102</v>
      </c>
      <c r="C35" s="14" t="s">
        <v>9</v>
      </c>
      <c r="D35" s="15">
        <f>VLOOKUP(Table2[[#This Row],[Name]],'Start list'!A3:H53,5,FALSE)</f>
        <v>0.38194444444444442</v>
      </c>
      <c r="E35" s="13">
        <f>VLOOKUP(Table2[[#This Row],[Name]],'Start list'!A3:H53,6,FALSE)</f>
        <v>2</v>
      </c>
      <c r="F35" s="13">
        <f>VLOOKUP(Table2[[#This Row],[Name]],'Start list'!$A$2:$I$52,9,FALSE)</f>
        <v>1</v>
      </c>
      <c r="G35" s="13">
        <f>VLOOKUP(Table2[[#This Row],[Name]],'Start list'!$A$2:$I$52,7,FALSE)</f>
        <v>3</v>
      </c>
      <c r="H35" s="13" t="str">
        <f>Table2[[#This Row],[Wave2]]&amp; " " &amp; Table2[[#This Row],[Order]]</f>
        <v>1 3</v>
      </c>
      <c r="I35" s="15">
        <f>VLOOKUP(Table2[[#This Row],[Column1]],'Wave times'!$A$2:$D$17,4,FALSE)</f>
        <v>0.38217592592592592</v>
      </c>
      <c r="J35" s="16">
        <v>0.39354166666666668</v>
      </c>
      <c r="K35" s="15">
        <v>0.41996527777777781</v>
      </c>
      <c r="L35" s="15">
        <v>0.43712962962962965</v>
      </c>
      <c r="N35" s="16">
        <f>J35-I35</f>
        <v>1.136574074074076E-2</v>
      </c>
      <c r="O35" s="16">
        <f>K35-J35</f>
        <v>2.6423611111111134E-2</v>
      </c>
      <c r="P35" s="16">
        <f>L35-K35</f>
        <v>1.7164351851851833E-2</v>
      </c>
      <c r="Q35" s="16">
        <f>L35-I35</f>
        <v>5.4953703703703727E-2</v>
      </c>
      <c r="R35" s="13">
        <v>34</v>
      </c>
      <c r="S35" s="13">
        <v>9</v>
      </c>
    </row>
    <row r="36" spans="1:19" x14ac:dyDescent="0.25">
      <c r="A36" s="13" t="s">
        <v>150</v>
      </c>
      <c r="B36" s="13">
        <f>VLOOKUP(Table2[[#This Row],[Name]],'Start list'!$A$2:$H$52,8,FALSE)</f>
        <v>116</v>
      </c>
      <c r="C36" s="14" t="s">
        <v>9</v>
      </c>
      <c r="D36" s="15">
        <f>VLOOKUP(Table2[[#This Row],[Name]],'Start list'!A17:H67,5,FALSE)</f>
        <v>0.39583333333333331</v>
      </c>
      <c r="E36" s="13">
        <f>VLOOKUP(Table2[[#This Row],[Name]],'Start list'!A17:H67,6,FALSE)</f>
        <v>4</v>
      </c>
      <c r="F36" s="13">
        <f>VLOOKUP(Table2[[#This Row],[Name]],'Start list'!$A$2:$I$52,9,FALSE)</f>
        <v>2</v>
      </c>
      <c r="G36" s="13">
        <f>VLOOKUP(Table2[[#This Row],[Name]],'Start list'!$A$2:$I$52,7,FALSE)</f>
        <v>3</v>
      </c>
      <c r="H36" s="13" t="str">
        <f>Table2[[#This Row],[Wave2]]&amp; " " &amp; Table2[[#This Row],[Order]]</f>
        <v>2 3</v>
      </c>
      <c r="I36" s="15">
        <f>VLOOKUP(Table2[[#This Row],[Column1]],'Wave times'!$A$2:$D$17,4,FALSE)</f>
        <v>0.39606481481481487</v>
      </c>
      <c r="J36" s="16">
        <v>0.40429398148148149</v>
      </c>
      <c r="K36" s="15">
        <v>0.43070601851851853</v>
      </c>
      <c r="L36" s="15">
        <v>0.45120370370370372</v>
      </c>
      <c r="N36" s="16">
        <f>J36-I36</f>
        <v>8.2291666666666208E-3</v>
      </c>
      <c r="O36" s="16">
        <f>K36-J36</f>
        <v>2.6412037037037039E-2</v>
      </c>
      <c r="P36" s="16">
        <f>L36-K36</f>
        <v>2.0497685185185188E-2</v>
      </c>
      <c r="Q36" s="16">
        <f>L36-I36</f>
        <v>5.5138888888888848E-2</v>
      </c>
      <c r="R36" s="13">
        <v>35</v>
      </c>
      <c r="S36" s="13">
        <v>10</v>
      </c>
    </row>
    <row r="37" spans="1:19" x14ac:dyDescent="0.25">
      <c r="A37" s="13" t="s">
        <v>160</v>
      </c>
      <c r="B37" s="13">
        <f>VLOOKUP(Table2[[#This Row],[Name]],'Start list'!$A$2:$H$52,8,FALSE)</f>
        <v>126</v>
      </c>
      <c r="C37" s="14" t="s">
        <v>9</v>
      </c>
      <c r="D37" s="15">
        <f>VLOOKUP(Table2[[#This Row],[Name]],'Start list'!A27:H77,5,FALSE)</f>
        <v>0.39583333333333331</v>
      </c>
      <c r="E37" s="13">
        <f>VLOOKUP(Table2[[#This Row],[Name]],'Start list'!A27:H77,6,FALSE)</f>
        <v>2</v>
      </c>
      <c r="F37" s="13">
        <f>VLOOKUP(Table2[[#This Row],[Name]],'Start list'!$A$2:$I$52,9,FALSE)</f>
        <v>2</v>
      </c>
      <c r="G37" s="13">
        <f>VLOOKUP(Table2[[#This Row],[Name]],'Start list'!$A$2:$I$52,7,FALSE)</f>
        <v>3</v>
      </c>
      <c r="H37" s="13" t="str">
        <f>Table2[[#This Row],[Wave2]]&amp; " " &amp; Table2[[#This Row],[Order]]</f>
        <v>2 3</v>
      </c>
      <c r="I37" s="15">
        <f>VLOOKUP(Table2[[#This Row],[Column1]],'Wave times'!$A$2:$D$17,4,FALSE)</f>
        <v>0.39606481481481487</v>
      </c>
      <c r="J37" s="17">
        <v>0.40416666666666662</v>
      </c>
      <c r="K37" s="15">
        <v>0.43078703703703702</v>
      </c>
      <c r="L37" s="15">
        <v>0.45120370370370372</v>
      </c>
      <c r="N37" s="16">
        <f>J37-I37</f>
        <v>8.1018518518517491E-3</v>
      </c>
      <c r="O37" s="16">
        <f>K37-J37</f>
        <v>2.6620370370370405E-2</v>
      </c>
      <c r="P37" s="16">
        <f>L37-K37</f>
        <v>2.0416666666666694E-2</v>
      </c>
      <c r="Q37" s="16">
        <f>L37-I37</f>
        <v>5.5138888888888848E-2</v>
      </c>
      <c r="R37" s="13">
        <v>36</v>
      </c>
      <c r="S37" s="13">
        <v>11</v>
      </c>
    </row>
    <row r="38" spans="1:19" x14ac:dyDescent="0.25">
      <c r="A38" s="13" t="s">
        <v>173</v>
      </c>
      <c r="B38" s="13">
        <f>VLOOKUP(Table2[[#This Row],[Name]],'Start list'!$A$2:$H$52,8,FALSE)</f>
        <v>139</v>
      </c>
      <c r="C38" s="14" t="s">
        <v>9</v>
      </c>
      <c r="D38" s="15">
        <f>VLOOKUP(Table2[[#This Row],[Name]],'Start list'!A40:H90,5,FALSE)</f>
        <v>0.40625</v>
      </c>
      <c r="E38" s="13">
        <f>VLOOKUP(Table2[[#This Row],[Name]],'Start list'!A40:H90,6,FALSE)</f>
        <v>1</v>
      </c>
      <c r="F38" s="13">
        <f>VLOOKUP(Table2[[#This Row],[Name]],'Start list'!$A$2:$I$52,9,FALSE)</f>
        <v>3</v>
      </c>
      <c r="G38" s="13">
        <f>VLOOKUP(Table2[[#This Row],[Name]],'Start list'!$A$2:$I$52,7,FALSE)</f>
        <v>1</v>
      </c>
      <c r="H38" s="13" t="str">
        <f>Table2[[#This Row],[Wave2]]&amp; " " &amp; Table2[[#This Row],[Order]]</f>
        <v>3 1</v>
      </c>
      <c r="I38" s="15">
        <f>VLOOKUP(Table2[[#This Row],[Column1]],'Wave times'!$A$2:$D$17,4,FALSE)</f>
        <v>0.40625</v>
      </c>
      <c r="J38" s="16">
        <v>0.41182870370370367</v>
      </c>
      <c r="K38" s="15">
        <v>0.43930555555555556</v>
      </c>
      <c r="L38" s="15">
        <v>0.46203703703703702</v>
      </c>
      <c r="N38" s="16">
        <f>J38-I38</f>
        <v>5.5787037037036691E-3</v>
      </c>
      <c r="O38" s="16">
        <f>K38-J38</f>
        <v>2.7476851851851891E-2</v>
      </c>
      <c r="P38" s="16">
        <f>L38-K38</f>
        <v>2.2731481481481464E-2</v>
      </c>
      <c r="Q38" s="16">
        <f>L38-I38</f>
        <v>5.5787037037037024E-2</v>
      </c>
      <c r="R38" s="13">
        <v>37</v>
      </c>
      <c r="S38" s="13">
        <v>12</v>
      </c>
    </row>
    <row r="39" spans="1:19" x14ac:dyDescent="0.25">
      <c r="A39" s="13" t="s">
        <v>135</v>
      </c>
      <c r="B39" s="13">
        <f>VLOOKUP(Table2[[#This Row],[Name]],'Start list'!$A$2:$H$52,8,FALSE)</f>
        <v>101</v>
      </c>
      <c r="C39" s="14" t="s">
        <v>9</v>
      </c>
      <c r="D39" s="15">
        <f>VLOOKUP(Table2[[#This Row],[Name]],'Start list'!A2:H52,5,FALSE)</f>
        <v>0.38194444444444442</v>
      </c>
      <c r="E39" s="13">
        <f>VLOOKUP(Table2[[#This Row],[Name]],'Start list'!A2:H52,6,FALSE)</f>
        <v>1</v>
      </c>
      <c r="F39" s="13">
        <f>VLOOKUP(Table2[[#This Row],[Name]],'Start list'!$A$2:$I$52,9,FALSE)</f>
        <v>1</v>
      </c>
      <c r="G39" s="13">
        <f>VLOOKUP(Table2[[#This Row],[Name]],'Start list'!$A$2:$I$52,7,FALSE)</f>
        <v>3</v>
      </c>
      <c r="H39" s="13" t="str">
        <f>Table2[[#This Row],[Wave2]]&amp; " " &amp; Table2[[#This Row],[Order]]</f>
        <v>1 3</v>
      </c>
      <c r="I39" s="15">
        <f>VLOOKUP(Table2[[#This Row],[Column1]],'Wave times'!$A$2:$D$17,4,FALSE)</f>
        <v>0.38217592592592592</v>
      </c>
      <c r="J39" s="16">
        <v>0.39109953703703698</v>
      </c>
      <c r="K39" s="15">
        <v>0.41689814814814818</v>
      </c>
      <c r="L39" s="15">
        <v>0.43850694444444444</v>
      </c>
      <c r="N39" s="16">
        <f>J39-I39</f>
        <v>8.9236111111110628E-3</v>
      </c>
      <c r="O39" s="16">
        <f>K39-J39</f>
        <v>2.5798611111111203E-2</v>
      </c>
      <c r="P39" s="16">
        <f>L39-K39</f>
        <v>2.1608796296296251E-2</v>
      </c>
      <c r="Q39" s="16">
        <f>L39-I39</f>
        <v>5.6331018518518516E-2</v>
      </c>
      <c r="R39" s="13">
        <v>38</v>
      </c>
      <c r="S39" s="13">
        <v>13</v>
      </c>
    </row>
    <row r="40" spans="1:19" x14ac:dyDescent="0.25">
      <c r="A40" s="13" t="s">
        <v>157</v>
      </c>
      <c r="B40" s="13">
        <f>VLOOKUP(Table2[[#This Row],[Name]],'Start list'!$A$2:$H$52,8,FALSE)</f>
        <v>123</v>
      </c>
      <c r="C40" s="14" t="s">
        <v>9</v>
      </c>
      <c r="D40" s="15">
        <f>VLOOKUP(Table2[[#This Row],[Name]],'Start list'!A24:H74,5,FALSE)</f>
        <v>0.39583333333333331</v>
      </c>
      <c r="E40" s="13">
        <f>VLOOKUP(Table2[[#This Row],[Name]],'Start list'!A24:H74,6,FALSE)</f>
        <v>3</v>
      </c>
      <c r="F40" s="13">
        <f>VLOOKUP(Table2[[#This Row],[Name]],'Start list'!$A$2:$I$52,9,FALSE)</f>
        <v>2</v>
      </c>
      <c r="G40" s="13">
        <f>VLOOKUP(Table2[[#This Row],[Name]],'Start list'!$A$2:$I$52,7,FALSE)</f>
        <v>1</v>
      </c>
      <c r="H40" s="13" t="str">
        <f>Table2[[#This Row],[Wave2]]&amp; " " &amp; Table2[[#This Row],[Order]]</f>
        <v>2 1</v>
      </c>
      <c r="I40" s="15">
        <f>VLOOKUP(Table2[[#This Row],[Column1]],'Wave times'!$A$2:$D$17,4,FALSE)</f>
        <v>0.39583333333333331</v>
      </c>
      <c r="J40" s="16">
        <v>0.40343749999999995</v>
      </c>
      <c r="K40" s="15">
        <v>0.43049768518518516</v>
      </c>
      <c r="L40" s="15">
        <v>0.45276620370370368</v>
      </c>
      <c r="N40" s="16">
        <f>J40-I40</f>
        <v>7.6041666666666341E-3</v>
      </c>
      <c r="O40" s="16">
        <f>K40-J40</f>
        <v>2.7060185185185215E-2</v>
      </c>
      <c r="P40" s="16">
        <f>L40-K40</f>
        <v>2.2268518518518521E-2</v>
      </c>
      <c r="Q40" s="16">
        <f>L40-I40</f>
        <v>5.693287037037037E-2</v>
      </c>
      <c r="R40" s="13">
        <v>39</v>
      </c>
      <c r="S40" s="13">
        <v>14</v>
      </c>
    </row>
    <row r="41" spans="1:19" x14ac:dyDescent="0.25">
      <c r="A41" s="13" t="s">
        <v>145</v>
      </c>
      <c r="B41" s="13">
        <f>VLOOKUP(Table2[[#This Row],[Name]],'Start list'!$A$2:$H$52,8,FALSE)</f>
        <v>111</v>
      </c>
      <c r="C41" s="14" t="s">
        <v>9</v>
      </c>
      <c r="D41" s="15">
        <f>VLOOKUP(Table2[[#This Row],[Name]],'Start list'!A12:H62,5,FALSE)</f>
        <v>0.38194444444444442</v>
      </c>
      <c r="E41" s="13">
        <f>VLOOKUP(Table2[[#This Row],[Name]],'Start list'!A12:H62,6,FALSE)</f>
        <v>3</v>
      </c>
      <c r="F41" s="13">
        <f>VLOOKUP(Table2[[#This Row],[Name]],'Start list'!$A$2:$I$52,9,FALSE)</f>
        <v>1</v>
      </c>
      <c r="G41" s="13">
        <f>VLOOKUP(Table2[[#This Row],[Name]],'Start list'!$A$2:$I$52,7,FALSE)</f>
        <v>1</v>
      </c>
      <c r="H41" s="13" t="str">
        <f>Table2[[#This Row],[Wave2]]&amp; " " &amp; Table2[[#This Row],[Order]]</f>
        <v>1 1</v>
      </c>
      <c r="I41" s="15">
        <f>VLOOKUP(Table2[[#This Row],[Column1]],'Wave times'!$A$2:$D$17,4,FALSE)</f>
        <v>0.38194444444444442</v>
      </c>
      <c r="J41" s="16">
        <v>0.39094907407407403</v>
      </c>
      <c r="K41" s="15">
        <v>0.41854166666666665</v>
      </c>
      <c r="L41" s="15">
        <v>0.44003472222222223</v>
      </c>
      <c r="N41" s="16">
        <f>J41-I41</f>
        <v>9.0046296296296124E-3</v>
      </c>
      <c r="O41" s="16">
        <f>K41-J41</f>
        <v>2.7592592592592613E-2</v>
      </c>
      <c r="P41" s="16">
        <f>L41-K41</f>
        <v>2.1493055555555585E-2</v>
      </c>
      <c r="Q41" s="16">
        <f>L41-I41</f>
        <v>5.809027777777781E-2</v>
      </c>
      <c r="R41" s="13">
        <v>40</v>
      </c>
      <c r="S41" s="13">
        <v>15</v>
      </c>
    </row>
    <row r="42" spans="1:19" x14ac:dyDescent="0.25">
      <c r="A42" s="13" t="s">
        <v>154</v>
      </c>
      <c r="B42" s="13">
        <f>VLOOKUP(Table2[[#This Row],[Name]],'Start list'!$A$2:$H$52,8,FALSE)</f>
        <v>120</v>
      </c>
      <c r="C42" s="14" t="s">
        <v>9</v>
      </c>
      <c r="D42" s="15">
        <f>VLOOKUP(Table2[[#This Row],[Name]],'Start list'!A21:H71,5,FALSE)</f>
        <v>0.39583333333333331</v>
      </c>
      <c r="E42" s="13">
        <f>VLOOKUP(Table2[[#This Row],[Name]],'Start list'!A21:H71,6,FALSE)</f>
        <v>4</v>
      </c>
      <c r="F42" s="13">
        <f>VLOOKUP(Table2[[#This Row],[Name]],'Start list'!$A$2:$I$52,9,FALSE)</f>
        <v>2</v>
      </c>
      <c r="G42" s="13">
        <f>VLOOKUP(Table2[[#This Row],[Name]],'Start list'!$A$2:$I$52,7,FALSE)</f>
        <v>2</v>
      </c>
      <c r="H42" s="13" t="str">
        <f>Table2[[#This Row],[Wave2]]&amp; " " &amp; Table2[[#This Row],[Order]]</f>
        <v>2 2</v>
      </c>
      <c r="I42" s="15">
        <f>VLOOKUP(Table2[[#This Row],[Column1]],'Wave times'!$A$2:$D$17,4,FALSE)</f>
        <v>0.39594907407407409</v>
      </c>
      <c r="J42" s="16">
        <v>0.40418981481481481</v>
      </c>
      <c r="K42" s="15">
        <v>0.43158564814814815</v>
      </c>
      <c r="L42" s="15">
        <v>0.45457175925925924</v>
      </c>
      <c r="N42" s="16">
        <f>J42-I42</f>
        <v>8.2407407407407152E-3</v>
      </c>
      <c r="O42" s="16">
        <f>K42-J42</f>
        <v>2.7395833333333341E-2</v>
      </c>
      <c r="P42" s="16">
        <f>L42-K42</f>
        <v>2.2986111111111096E-2</v>
      </c>
      <c r="Q42" s="16">
        <f>L42-I42</f>
        <v>5.8622685185185153E-2</v>
      </c>
      <c r="R42" s="13">
        <v>41</v>
      </c>
      <c r="S42" s="13">
        <v>16</v>
      </c>
    </row>
    <row r="43" spans="1:19" x14ac:dyDescent="0.25">
      <c r="A43" s="13" t="s">
        <v>149</v>
      </c>
      <c r="B43" s="13">
        <f>VLOOKUP(Table2[[#This Row],[Name]],'Start list'!$A$2:$H$52,8,FALSE)</f>
        <v>115</v>
      </c>
      <c r="C43" s="14" t="s">
        <v>9</v>
      </c>
      <c r="D43" s="15">
        <f>VLOOKUP(Table2[[#This Row],[Name]],'Start list'!A16:H66,5,FALSE)</f>
        <v>0.39583333333333331</v>
      </c>
      <c r="E43" s="13">
        <f>VLOOKUP(Table2[[#This Row],[Name]],'Start list'!A16:H66,6,FALSE)</f>
        <v>3</v>
      </c>
      <c r="F43" s="13">
        <f>VLOOKUP(Table2[[#This Row],[Name]],'Start list'!$A$2:$I$52,9,FALSE)</f>
        <v>2</v>
      </c>
      <c r="G43" s="13">
        <f>VLOOKUP(Table2[[#This Row],[Name]],'Start list'!$A$2:$I$52,7,FALSE)</f>
        <v>3</v>
      </c>
      <c r="H43" s="13" t="str">
        <f>Table2[[#This Row],[Wave2]]&amp; " " &amp; Table2[[#This Row],[Order]]</f>
        <v>2 3</v>
      </c>
      <c r="I43" s="15">
        <f>VLOOKUP(Table2[[#This Row],[Column1]],'Wave times'!$A$2:$D$17,4,FALSE)</f>
        <v>0.39606481481481487</v>
      </c>
      <c r="J43" s="16">
        <v>0.40494212962962961</v>
      </c>
      <c r="K43" s="15">
        <v>0.43262731481481481</v>
      </c>
      <c r="L43" s="15">
        <v>0.4551736111111111</v>
      </c>
      <c r="N43" s="16">
        <f>J43-I43</f>
        <v>8.8773148148147407E-3</v>
      </c>
      <c r="O43" s="16">
        <f>K43-J43</f>
        <v>2.7685185185185202E-2</v>
      </c>
      <c r="P43" s="16">
        <f>L43-K43</f>
        <v>2.2546296296296287E-2</v>
      </c>
      <c r="Q43" s="16">
        <f>L43-I43</f>
        <v>5.9108796296296229E-2</v>
      </c>
      <c r="R43" s="13">
        <v>42</v>
      </c>
      <c r="S43" s="13">
        <v>17</v>
      </c>
    </row>
    <row r="44" spans="1:19" x14ac:dyDescent="0.25">
      <c r="A44" s="13" t="s">
        <v>143</v>
      </c>
      <c r="B44" s="13">
        <f>VLOOKUP(Table2[[#This Row],[Name]],'Start list'!$A$2:$H$52,8,FALSE)</f>
        <v>109</v>
      </c>
      <c r="C44" s="14" t="s">
        <v>9</v>
      </c>
      <c r="D44" s="15">
        <f>VLOOKUP(Table2[[#This Row],[Name]],'Start list'!A10:H60,5,FALSE)</f>
        <v>0.38194444444444442</v>
      </c>
      <c r="E44" s="13">
        <f>VLOOKUP(Table2[[#This Row],[Name]],'Start list'!A10:H60,6,FALSE)</f>
        <v>1</v>
      </c>
      <c r="F44" s="13">
        <f>VLOOKUP(Table2[[#This Row],[Name]],'Start list'!$A$2:$I$52,9,FALSE)</f>
        <v>1</v>
      </c>
      <c r="G44" s="13">
        <f>VLOOKUP(Table2[[#This Row],[Name]],'Start list'!$A$2:$I$52,7,FALSE)</f>
        <v>1</v>
      </c>
      <c r="H44" s="13" t="str">
        <f>Table2[[#This Row],[Wave2]]&amp; " " &amp; Table2[[#This Row],[Order]]</f>
        <v>1 1</v>
      </c>
      <c r="I44" s="15">
        <f>VLOOKUP(Table2[[#This Row],[Column1]],'Wave times'!$A$2:$D$17,4,FALSE)</f>
        <v>0.38194444444444442</v>
      </c>
      <c r="J44" s="16">
        <v>0.39253472222222219</v>
      </c>
      <c r="K44" s="15">
        <v>0.42071759259259256</v>
      </c>
      <c r="L44" s="15">
        <v>0.44406250000000003</v>
      </c>
      <c r="N44" s="16">
        <f>J44-I44</f>
        <v>1.0590277777777768E-2</v>
      </c>
      <c r="O44" s="16">
        <f>K44-J44</f>
        <v>2.8182870370370372E-2</v>
      </c>
      <c r="P44" s="16">
        <f>L44-K44</f>
        <v>2.3344907407407467E-2</v>
      </c>
      <c r="Q44" s="16">
        <f>L44-I44</f>
        <v>6.2118055555555607E-2</v>
      </c>
      <c r="R44" s="13">
        <v>43</v>
      </c>
      <c r="S44" s="13">
        <v>18</v>
      </c>
    </row>
    <row r="45" spans="1:19" x14ac:dyDescent="0.25">
      <c r="A45" s="13" t="s">
        <v>147</v>
      </c>
      <c r="B45" s="13">
        <f>VLOOKUP(Table2[[#This Row],[Name]],'Start list'!$A$2:$H$52,8,FALSE)</f>
        <v>113</v>
      </c>
      <c r="C45" s="14" t="s">
        <v>9</v>
      </c>
      <c r="D45" s="15">
        <f>VLOOKUP(Table2[[#This Row],[Name]],'Start list'!A14:H64,5,FALSE)</f>
        <v>0.39583333333333331</v>
      </c>
      <c r="E45" s="13">
        <f>VLOOKUP(Table2[[#This Row],[Name]],'Start list'!A14:H64,6,FALSE)</f>
        <v>1</v>
      </c>
      <c r="F45" s="13">
        <f>VLOOKUP(Table2[[#This Row],[Name]],'Start list'!$A$2:$I$52,9,FALSE)</f>
        <v>2</v>
      </c>
      <c r="G45" s="13">
        <f>VLOOKUP(Table2[[#This Row],[Name]],'Start list'!$A$2:$I$52,7,FALSE)</f>
        <v>4</v>
      </c>
      <c r="H45" s="13" t="str">
        <f>Table2[[#This Row],[Wave2]]&amp; " " &amp; Table2[[#This Row],[Order]]</f>
        <v>2 4</v>
      </c>
      <c r="I45" s="15">
        <f>VLOOKUP(Table2[[#This Row],[Column1]],'Wave times'!$A$2:$D$17,4,FALSE)</f>
        <v>0.39618055555555554</v>
      </c>
      <c r="J45" s="16">
        <v>0.40552083333333333</v>
      </c>
      <c r="K45" s="15">
        <v>0.43593750000000003</v>
      </c>
      <c r="L45" s="15">
        <v>0.45949074074074076</v>
      </c>
      <c r="N45" s="16">
        <f>J45-I45</f>
        <v>9.3402777777777946E-3</v>
      </c>
      <c r="O45" s="16">
        <f>K45-J45</f>
        <v>3.0416666666666703E-2</v>
      </c>
      <c r="P45" s="16">
        <f>L45-K45</f>
        <v>2.3553240740740722E-2</v>
      </c>
      <c r="Q45" s="16">
        <f>L45-I45</f>
        <v>6.3310185185185219E-2</v>
      </c>
      <c r="R45" s="13">
        <v>44</v>
      </c>
      <c r="S45" s="13">
        <v>19</v>
      </c>
    </row>
    <row r="46" spans="1:19" x14ac:dyDescent="0.25">
      <c r="A46" s="13" t="s">
        <v>140</v>
      </c>
      <c r="B46" s="13">
        <f>VLOOKUP(Table2[[#This Row],[Name]],'Start list'!$A$2:$H$52,8,FALSE)</f>
        <v>106</v>
      </c>
      <c r="C46" s="14" t="s">
        <v>9</v>
      </c>
      <c r="D46" s="15">
        <f>VLOOKUP(Table2[[#This Row],[Name]],'Start list'!A7:H57,5,FALSE)</f>
        <v>0.38194444444444442</v>
      </c>
      <c r="E46" s="13">
        <f>VLOOKUP(Table2[[#This Row],[Name]],'Start list'!A7:H57,6,FALSE)</f>
        <v>2</v>
      </c>
      <c r="F46" s="13">
        <f>VLOOKUP(Table2[[#This Row],[Name]],'Start list'!$A$2:$I$52,9,FALSE)</f>
        <v>1</v>
      </c>
      <c r="G46" s="13">
        <f>VLOOKUP(Table2[[#This Row],[Name]],'Start list'!$A$2:$I$52,7,FALSE)</f>
        <v>2</v>
      </c>
      <c r="H46" s="13" t="str">
        <f>Table2[[#This Row],[Wave2]]&amp; " " &amp; Table2[[#This Row],[Order]]</f>
        <v>1 2</v>
      </c>
      <c r="I46" s="15">
        <f>VLOOKUP(Table2[[#This Row],[Column1]],'Wave times'!$A$2:$D$17,4,FALSE)</f>
        <v>0.3820601851851852</v>
      </c>
      <c r="J46" s="16">
        <v>0.39072916666666663</v>
      </c>
      <c r="K46" s="15">
        <v>0.42197916666666663</v>
      </c>
      <c r="L46" s="15">
        <v>0.44629629629629625</v>
      </c>
      <c r="N46" s="16">
        <f>J46-I46</f>
        <v>8.6689814814814303E-3</v>
      </c>
      <c r="O46" s="16">
        <f>K46-J46</f>
        <v>3.125E-2</v>
      </c>
      <c r="P46" s="16">
        <f>L46-K46</f>
        <v>2.4317129629629619E-2</v>
      </c>
      <c r="Q46" s="16">
        <f>L46-I46</f>
        <v>6.4236111111111049E-2</v>
      </c>
      <c r="R46" s="13">
        <v>45</v>
      </c>
      <c r="S46" s="13">
        <v>20</v>
      </c>
    </row>
    <row r="47" spans="1:19" x14ac:dyDescent="0.25">
      <c r="A47" s="13" t="s">
        <v>137</v>
      </c>
      <c r="B47" s="13">
        <f>VLOOKUP(Table2[[#This Row],[Name]],'Start list'!$A$2:$H$52,8,FALSE)</f>
        <v>103</v>
      </c>
      <c r="C47" s="14" t="s">
        <v>9</v>
      </c>
      <c r="D47" s="15">
        <f>VLOOKUP(Table2[[#This Row],[Name]],'Start list'!A4:H54,5,FALSE)</f>
        <v>0.38194444444444442</v>
      </c>
      <c r="E47" s="13">
        <f>VLOOKUP(Table2[[#This Row],[Name]],'Start list'!A4:H54,6,FALSE)</f>
        <v>3</v>
      </c>
      <c r="F47" s="13">
        <f>VLOOKUP(Table2[[#This Row],[Name]],'Start list'!$A$2:$I$52,9,FALSE)</f>
        <v>1</v>
      </c>
      <c r="G47" s="13">
        <f>VLOOKUP(Table2[[#This Row],[Name]],'Start list'!$A$2:$I$52,7,FALSE)</f>
        <v>3</v>
      </c>
      <c r="H47" s="13" t="str">
        <f>Table2[[#This Row],[Wave2]]&amp; " " &amp; Table2[[#This Row],[Order]]</f>
        <v>1 3</v>
      </c>
      <c r="I47" s="15">
        <f>VLOOKUP(Table2[[#This Row],[Column1]],'Wave times'!$A$2:$D$17,4,FALSE)</f>
        <v>0.38217592592592592</v>
      </c>
      <c r="J47" s="16">
        <v>0.39261574074074074</v>
      </c>
      <c r="K47" s="15">
        <v>0.42329861111111117</v>
      </c>
      <c r="L47" s="15">
        <v>0.44714120370370369</v>
      </c>
      <c r="N47" s="16">
        <f>J47-I47</f>
        <v>1.0439814814814818E-2</v>
      </c>
      <c r="O47" s="16">
        <f>K47-J47</f>
        <v>3.068287037037043E-2</v>
      </c>
      <c r="P47" s="16">
        <f>L47-K47</f>
        <v>2.3842592592592526E-2</v>
      </c>
      <c r="Q47" s="16">
        <f>L47-I47</f>
        <v>6.4965277777777775E-2</v>
      </c>
      <c r="R47" s="13">
        <v>46</v>
      </c>
      <c r="S47" s="13">
        <v>21</v>
      </c>
    </row>
    <row r="48" spans="1:19" x14ac:dyDescent="0.25">
      <c r="A48" s="13" t="s">
        <v>141</v>
      </c>
      <c r="B48" s="13">
        <f>VLOOKUP(Table2[[#This Row],[Name]],'Start list'!$A$2:$H$52,8,FALSE)</f>
        <v>107</v>
      </c>
      <c r="C48" s="14" t="s">
        <v>9</v>
      </c>
      <c r="D48" s="15">
        <f>VLOOKUP(Table2[[#This Row],[Name]],'Start list'!A8:H58,5,FALSE)</f>
        <v>0.38194444444444442</v>
      </c>
      <c r="E48" s="13">
        <f>VLOOKUP(Table2[[#This Row],[Name]],'Start list'!A8:H58,6,FALSE)</f>
        <v>3</v>
      </c>
      <c r="F48" s="13">
        <f>VLOOKUP(Table2[[#This Row],[Name]],'Start list'!$A$2:$I$52,9,FALSE)</f>
        <v>1</v>
      </c>
      <c r="G48" s="13">
        <f>VLOOKUP(Table2[[#This Row],[Name]],'Start list'!$A$2:$I$52,7,FALSE)</f>
        <v>2</v>
      </c>
      <c r="H48" s="13" t="str">
        <f>Table2[[#This Row],[Wave2]]&amp; " " &amp; Table2[[#This Row],[Order]]</f>
        <v>1 2</v>
      </c>
      <c r="I48" s="15">
        <f>VLOOKUP(Table2[[#This Row],[Column1]],'Wave times'!$A$2:$D$17,4,FALSE)</f>
        <v>0.3820601851851852</v>
      </c>
      <c r="J48" s="16">
        <v>0.3909259259259259</v>
      </c>
      <c r="K48" s="15">
        <v>0.42444444444444446</v>
      </c>
      <c r="L48" s="15">
        <v>0.44800925925925927</v>
      </c>
      <c r="N48" s="16">
        <f>J48-I48</f>
        <v>8.8657407407407018E-3</v>
      </c>
      <c r="O48" s="16">
        <f>K48-J48</f>
        <v>3.3518518518518559E-2</v>
      </c>
      <c r="P48" s="16">
        <f>L48-K48</f>
        <v>2.3564814814814816E-2</v>
      </c>
      <c r="Q48" s="16">
        <f>L48-I48</f>
        <v>6.5949074074074077E-2</v>
      </c>
      <c r="R48" s="13">
        <v>47</v>
      </c>
      <c r="S48" s="13">
        <v>22</v>
      </c>
    </row>
    <row r="49" spans="1:18" x14ac:dyDescent="0.25">
      <c r="A49" t="s">
        <v>142</v>
      </c>
      <c r="B49">
        <f>VLOOKUP(Table2[[#This Row],[Name]],'Start list'!$A$2:$H$52,8,FALSE)</f>
        <v>108</v>
      </c>
      <c r="C49" s="3" t="s">
        <v>9</v>
      </c>
      <c r="D49" s="11">
        <f>VLOOKUP(Table2[[#This Row],[Name]],'Start list'!A9:H59,5,FALSE)</f>
        <v>0.38194444444444442</v>
      </c>
      <c r="E49">
        <f>VLOOKUP(Table2[[#This Row],[Name]],'Start list'!A9:H59,6,FALSE)</f>
        <v>4</v>
      </c>
      <c r="F49">
        <f>VLOOKUP(Table2[[#This Row],[Name]],'Start list'!$A$2:$I$52,9,FALSE)</f>
        <v>1</v>
      </c>
      <c r="G49">
        <f>VLOOKUP(Table2[[#This Row],[Name]],'Start list'!$A$2:$I$52,7,FALSE)</f>
        <v>2</v>
      </c>
      <c r="H49" t="str">
        <f>Table2[[#This Row],[Wave2]]&amp; " " &amp; Table2[[#This Row],[Order]]</f>
        <v>1 2</v>
      </c>
      <c r="I49" s="11">
        <f>VLOOKUP(Table2[[#This Row],[Column1]],'Wave times'!$A$2:$D$17,4,FALSE)</f>
        <v>0.3820601851851852</v>
      </c>
      <c r="J49" s="1"/>
      <c r="K49" s="11"/>
      <c r="L49" s="11"/>
      <c r="N49" s="1"/>
      <c r="O49" s="1"/>
      <c r="P49" s="1"/>
      <c r="Q49" s="1"/>
      <c r="R49">
        <v>48</v>
      </c>
    </row>
    <row r="50" spans="1:18" x14ac:dyDescent="0.25">
      <c r="A50" t="s">
        <v>158</v>
      </c>
      <c r="B50">
        <f>VLOOKUP(Table2[[#This Row],[Name]],'Start list'!$A$2:$H$52,8,FALSE)</f>
        <v>124</v>
      </c>
      <c r="C50" s="3" t="s">
        <v>9</v>
      </c>
      <c r="D50" s="11">
        <f>VLOOKUP(Table2[[#This Row],[Name]],'Start list'!A25:H75,5,FALSE)</f>
        <v>0.39583333333333331</v>
      </c>
      <c r="E50">
        <f>VLOOKUP(Table2[[#This Row],[Name]],'Start list'!A25:H75,6,FALSE)</f>
        <v>4</v>
      </c>
      <c r="F50">
        <f>VLOOKUP(Table2[[#This Row],[Name]],'Start list'!$A$2:$I$52,9,FALSE)</f>
        <v>2</v>
      </c>
      <c r="G50">
        <f>VLOOKUP(Table2[[#This Row],[Name]],'Start list'!$A$2:$I$52,7,FALSE)</f>
        <v>1</v>
      </c>
      <c r="H50" t="str">
        <f>Table2[[#This Row],[Wave2]]&amp; " " &amp; Table2[[#This Row],[Order]]</f>
        <v>2 1</v>
      </c>
      <c r="I50" s="11">
        <f>VLOOKUP(Table2[[#This Row],[Column1]],'Wave times'!$A$2:$D$17,4,FALSE)</f>
        <v>0.39583333333333331</v>
      </c>
      <c r="J50" s="1"/>
      <c r="K50" s="11"/>
      <c r="L50" s="11"/>
      <c r="N50" s="1"/>
      <c r="O50" s="1"/>
      <c r="P50" s="1"/>
      <c r="Q50" s="1"/>
      <c r="R50">
        <v>50</v>
      </c>
    </row>
    <row r="51" spans="1:18" x14ac:dyDescent="0.25">
      <c r="A51" t="s">
        <v>152</v>
      </c>
      <c r="B51">
        <f>VLOOKUP(Table2[[#This Row],[Name]],'Start list'!$A$2:$H$52,8,FALSE)</f>
        <v>118</v>
      </c>
      <c r="C51" s="3" t="s">
        <v>10</v>
      </c>
      <c r="D51" s="11">
        <f>VLOOKUP(Table2[[#This Row],[Name]],'Start list'!A19:H69,5,FALSE)</f>
        <v>0.39583333333333331</v>
      </c>
      <c r="E51">
        <f>VLOOKUP(Table2[[#This Row],[Name]],'Start list'!A19:H69,6,FALSE)</f>
        <v>2</v>
      </c>
      <c r="F51">
        <f>VLOOKUP(Table2[[#This Row],[Name]],'Start list'!$A$2:$I$52,9,FALSE)</f>
        <v>2</v>
      </c>
      <c r="G51">
        <f>VLOOKUP(Table2[[#This Row],[Name]],'Start list'!$A$2:$I$52,7,FALSE)</f>
        <v>2</v>
      </c>
      <c r="H51" t="str">
        <f>Table2[[#This Row],[Wave2]]&amp; " " &amp; Table2[[#This Row],[Order]]</f>
        <v>2 2</v>
      </c>
      <c r="I51" s="11">
        <f>VLOOKUP(Table2[[#This Row],[Column1]],'Wave times'!$A$2:$D$17,4,FALSE)</f>
        <v>0.39594907407407409</v>
      </c>
      <c r="K51" s="11"/>
      <c r="L51" s="11"/>
      <c r="N51" s="1"/>
      <c r="O51" s="1"/>
      <c r="P51" s="1"/>
      <c r="Q51" s="1"/>
      <c r="R51">
        <v>49</v>
      </c>
    </row>
    <row r="52" spans="1:18" x14ac:dyDescent="0.25">
      <c r="A52" t="s">
        <v>167</v>
      </c>
      <c r="B52">
        <f>VLOOKUP(Table2[[#This Row],[Name]],'Start list'!$A$2:$H$52,8,FALSE)</f>
        <v>133</v>
      </c>
      <c r="C52" s="3" t="s">
        <v>10</v>
      </c>
      <c r="D52" s="11">
        <f>VLOOKUP(Table2[[#This Row],[Name]],'Start list'!A34:H84,5,FALSE)</f>
        <v>0.40625</v>
      </c>
      <c r="E52">
        <f>VLOOKUP(Table2[[#This Row],[Name]],'Start list'!A34:H84,6,FALSE)</f>
        <v>4</v>
      </c>
      <c r="F52">
        <f>VLOOKUP(Table2[[#This Row],[Name]],'Start list'!$A$2:$I$52,9,FALSE)</f>
        <v>3</v>
      </c>
      <c r="G52">
        <f>VLOOKUP(Table2[[#This Row],[Name]],'Start list'!$A$2:$I$52,7,FALSE)</f>
        <v>1</v>
      </c>
      <c r="H52" t="str">
        <f>Table2[[#This Row],[Wave2]]&amp; " " &amp; Table2[[#This Row],[Order]]</f>
        <v>3 1</v>
      </c>
      <c r="I52" s="11">
        <f>VLOOKUP(Table2[[#This Row],[Column1]],'Wave times'!$A$2:$D$17,4,FALSE)</f>
        <v>0.40625</v>
      </c>
      <c r="K52" s="11"/>
      <c r="L52" s="11"/>
      <c r="N52" s="1"/>
      <c r="O52" s="1"/>
      <c r="P52" s="1"/>
      <c r="Q52" s="1"/>
      <c r="R52">
        <v>51</v>
      </c>
    </row>
  </sheetData>
  <pageMargins left="0.7" right="0.7" top="0.75" bottom="0.75" header="0.3" footer="0.3"/>
  <pageSetup scale="7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52" workbookViewId="0">
      <selection activeCell="A7" sqref="A7"/>
    </sheetView>
  </sheetViews>
  <sheetFormatPr defaultRowHeight="15" x14ac:dyDescent="0.25"/>
  <sheetData>
    <row r="1" spans="1:9" x14ac:dyDescent="0.25">
      <c r="A1" t="s">
        <v>0</v>
      </c>
      <c r="B1" s="4" t="s">
        <v>14</v>
      </c>
      <c r="C1" s="4" t="s">
        <v>15</v>
      </c>
      <c r="D1" s="4" t="s">
        <v>16</v>
      </c>
      <c r="E1" s="4" t="s">
        <v>1</v>
      </c>
      <c r="F1" s="4" t="s">
        <v>6</v>
      </c>
      <c r="G1" s="4" t="s">
        <v>17</v>
      </c>
      <c r="H1" s="4" t="s">
        <v>18</v>
      </c>
      <c r="I1" s="4" t="s">
        <v>1</v>
      </c>
    </row>
    <row r="2" spans="1:9" x14ac:dyDescent="0.25">
      <c r="A2" t="str">
        <f>B2&amp; " " &amp; C2</f>
        <v>Helena Hunt</v>
      </c>
      <c r="B2" s="5" t="s">
        <v>19</v>
      </c>
      <c r="C2" s="5" t="s">
        <v>20</v>
      </c>
      <c r="D2" s="5" t="s">
        <v>21</v>
      </c>
      <c r="E2" s="6">
        <v>0.38194444444444442</v>
      </c>
      <c r="F2" s="5">
        <v>1</v>
      </c>
      <c r="G2" s="5">
        <v>3</v>
      </c>
      <c r="H2" s="5">
        <v>101</v>
      </c>
      <c r="I2" s="5">
        <v>1</v>
      </c>
    </row>
    <row r="3" spans="1:9" x14ac:dyDescent="0.25">
      <c r="A3" t="str">
        <f t="shared" ref="A3:A52" si="0">B3&amp; " " &amp; C3</f>
        <v>christie coleman</v>
      </c>
      <c r="B3" s="5" t="s">
        <v>22</v>
      </c>
      <c r="C3" s="5" t="s">
        <v>23</v>
      </c>
      <c r="D3" s="5"/>
      <c r="E3" s="6">
        <v>0.38194444444444442</v>
      </c>
      <c r="F3" s="5">
        <v>2</v>
      </c>
      <c r="G3" s="5">
        <v>3</v>
      </c>
      <c r="H3" s="5">
        <v>102</v>
      </c>
      <c r="I3" s="5">
        <v>1</v>
      </c>
    </row>
    <row r="4" spans="1:9" x14ac:dyDescent="0.25">
      <c r="A4" t="str">
        <f t="shared" si="0"/>
        <v>Julie Gibson</v>
      </c>
      <c r="B4" s="5" t="s">
        <v>24</v>
      </c>
      <c r="C4" s="5" t="s">
        <v>25</v>
      </c>
      <c r="D4" s="5"/>
      <c r="E4" s="6">
        <v>0.38194444444444442</v>
      </c>
      <c r="F4" s="5">
        <v>3</v>
      </c>
      <c r="G4" s="5">
        <v>3</v>
      </c>
      <c r="H4" s="5">
        <v>103</v>
      </c>
      <c r="I4" s="5">
        <v>1</v>
      </c>
    </row>
    <row r="5" spans="1:9" x14ac:dyDescent="0.25">
      <c r="A5" t="str">
        <f t="shared" si="0"/>
        <v>Tim Washbrook</v>
      </c>
      <c r="B5" s="5" t="s">
        <v>26</v>
      </c>
      <c r="C5" s="5" t="s">
        <v>27</v>
      </c>
      <c r="D5" s="5"/>
      <c r="E5" s="6">
        <v>0.38194444444444442</v>
      </c>
      <c r="F5" s="5">
        <v>4</v>
      </c>
      <c r="G5" s="5">
        <v>3</v>
      </c>
      <c r="H5" s="5">
        <v>104</v>
      </c>
      <c r="I5" s="5">
        <v>1</v>
      </c>
    </row>
    <row r="6" spans="1:9" x14ac:dyDescent="0.25">
      <c r="A6" t="str">
        <f t="shared" si="0"/>
        <v>Ruth Walford</v>
      </c>
      <c r="B6" s="5" t="s">
        <v>28</v>
      </c>
      <c r="C6" s="5" t="s">
        <v>29</v>
      </c>
      <c r="D6" s="5"/>
      <c r="E6" s="6">
        <v>0.38194444444444442</v>
      </c>
      <c r="F6" s="5">
        <v>1</v>
      </c>
      <c r="G6" s="5">
        <v>2</v>
      </c>
      <c r="H6" s="5">
        <v>105</v>
      </c>
      <c r="I6" s="5">
        <v>1</v>
      </c>
    </row>
    <row r="7" spans="1:9" x14ac:dyDescent="0.25">
      <c r="A7" t="str">
        <f t="shared" si="0"/>
        <v>Sarah-Jane Key</v>
      </c>
      <c r="B7" s="5" t="s">
        <v>30</v>
      </c>
      <c r="C7" s="5" t="s">
        <v>31</v>
      </c>
      <c r="D7" s="5" t="s">
        <v>32</v>
      </c>
      <c r="E7" s="6">
        <v>0.38194444444444442</v>
      </c>
      <c r="F7" s="5">
        <v>2</v>
      </c>
      <c r="G7" s="5">
        <v>2</v>
      </c>
      <c r="H7" s="5">
        <v>106</v>
      </c>
      <c r="I7" s="5">
        <v>1</v>
      </c>
    </row>
    <row r="8" spans="1:9" x14ac:dyDescent="0.25">
      <c r="A8" t="str">
        <f t="shared" si="0"/>
        <v>Lyndsay Patterson</v>
      </c>
      <c r="B8" s="5" t="s">
        <v>33</v>
      </c>
      <c r="C8" s="5" t="s">
        <v>34</v>
      </c>
      <c r="D8" s="5" t="s">
        <v>35</v>
      </c>
      <c r="E8" s="6">
        <v>0.38194444444444442</v>
      </c>
      <c r="F8" s="5">
        <v>3</v>
      </c>
      <c r="G8" s="5">
        <v>2</v>
      </c>
      <c r="H8" s="5">
        <v>107</v>
      </c>
      <c r="I8" s="5">
        <v>1</v>
      </c>
    </row>
    <row r="9" spans="1:9" x14ac:dyDescent="0.25">
      <c r="A9" t="str">
        <f t="shared" si="0"/>
        <v>Helen garrett</v>
      </c>
      <c r="B9" s="5" t="s">
        <v>36</v>
      </c>
      <c r="C9" s="5" t="s">
        <v>37</v>
      </c>
      <c r="D9" s="5"/>
      <c r="E9" s="6">
        <v>0.38194444444444442</v>
      </c>
      <c r="F9" s="5">
        <v>4</v>
      </c>
      <c r="G9" s="5">
        <v>2</v>
      </c>
      <c r="H9" s="5">
        <v>108</v>
      </c>
      <c r="I9" s="5">
        <v>1</v>
      </c>
    </row>
    <row r="10" spans="1:9" x14ac:dyDescent="0.25">
      <c r="A10" t="str">
        <f t="shared" si="0"/>
        <v>Gill Ellis</v>
      </c>
      <c r="B10" s="5" t="s">
        <v>38</v>
      </c>
      <c r="C10" s="5" t="s">
        <v>39</v>
      </c>
      <c r="D10" s="5" t="s">
        <v>40</v>
      </c>
      <c r="E10" s="6">
        <v>0.38194444444444442</v>
      </c>
      <c r="F10" s="5">
        <v>1</v>
      </c>
      <c r="G10" s="5">
        <v>1</v>
      </c>
      <c r="H10" s="5">
        <v>109</v>
      </c>
      <c r="I10" s="5">
        <v>1</v>
      </c>
    </row>
    <row r="11" spans="1:9" x14ac:dyDescent="0.25">
      <c r="A11" t="str">
        <f t="shared" si="0"/>
        <v>Daniel James-Watling</v>
      </c>
      <c r="B11" s="5" t="s">
        <v>41</v>
      </c>
      <c r="C11" s="5" t="s">
        <v>42</v>
      </c>
      <c r="D11" s="5"/>
      <c r="E11" s="6">
        <v>0.38194444444444442</v>
      </c>
      <c r="F11" s="5">
        <v>2</v>
      </c>
      <c r="G11" s="5">
        <v>1</v>
      </c>
      <c r="H11" s="5">
        <v>110</v>
      </c>
      <c r="I11" s="5">
        <v>1</v>
      </c>
    </row>
    <row r="12" spans="1:9" x14ac:dyDescent="0.25">
      <c r="A12" t="str">
        <f t="shared" si="0"/>
        <v>Nicola James</v>
      </c>
      <c r="B12" s="5" t="s">
        <v>43</v>
      </c>
      <c r="C12" s="5" t="s">
        <v>44</v>
      </c>
      <c r="D12" s="5"/>
      <c r="E12" s="6">
        <v>0.38194444444444442</v>
      </c>
      <c r="F12" s="5">
        <v>3</v>
      </c>
      <c r="G12" s="5">
        <v>1</v>
      </c>
      <c r="H12" s="5">
        <v>111</v>
      </c>
      <c r="I12" s="5">
        <v>1</v>
      </c>
    </row>
    <row r="13" spans="1:9" x14ac:dyDescent="0.25">
      <c r="A13" t="str">
        <f t="shared" si="0"/>
        <v>Rob Davies</v>
      </c>
      <c r="B13" s="5" t="s">
        <v>45</v>
      </c>
      <c r="C13" s="5" t="s">
        <v>46</v>
      </c>
      <c r="D13" s="5" t="s">
        <v>47</v>
      </c>
      <c r="E13" s="6">
        <v>0.38194444444444442</v>
      </c>
      <c r="F13" s="5">
        <v>4</v>
      </c>
      <c r="G13" s="5">
        <v>1</v>
      </c>
      <c r="H13" s="5">
        <v>112</v>
      </c>
      <c r="I13" s="5">
        <v>1</v>
      </c>
    </row>
    <row r="14" spans="1:9" x14ac:dyDescent="0.25">
      <c r="A14" t="str">
        <f t="shared" si="0"/>
        <v>Sheiladen Aquino</v>
      </c>
      <c r="B14" s="7" t="s">
        <v>48</v>
      </c>
      <c r="C14" s="7" t="s">
        <v>49</v>
      </c>
      <c r="D14" s="7"/>
      <c r="E14" s="8">
        <v>0.39583333333333331</v>
      </c>
      <c r="F14" s="7">
        <v>1</v>
      </c>
      <c r="G14" s="7">
        <v>4</v>
      </c>
      <c r="H14" s="5">
        <v>113</v>
      </c>
      <c r="I14" s="5">
        <v>2</v>
      </c>
    </row>
    <row r="15" spans="1:9" x14ac:dyDescent="0.25">
      <c r="A15" t="str">
        <f t="shared" si="0"/>
        <v>David Lloyd-Jones</v>
      </c>
      <c r="B15" s="7" t="s">
        <v>50</v>
      </c>
      <c r="C15" s="7" t="s">
        <v>51</v>
      </c>
      <c r="D15" s="7" t="s">
        <v>52</v>
      </c>
      <c r="E15" s="8">
        <v>0.39583333333333331</v>
      </c>
      <c r="F15" s="7">
        <v>2</v>
      </c>
      <c r="G15" s="7">
        <v>4</v>
      </c>
      <c r="H15" s="5">
        <v>114</v>
      </c>
      <c r="I15" s="5">
        <v>2</v>
      </c>
    </row>
    <row r="16" spans="1:9" x14ac:dyDescent="0.25">
      <c r="A16" t="str">
        <f t="shared" si="0"/>
        <v>Tracy O'Brien</v>
      </c>
      <c r="B16" s="7" t="s">
        <v>53</v>
      </c>
      <c r="C16" s="7" t="s">
        <v>54</v>
      </c>
      <c r="D16" s="7"/>
      <c r="E16" s="8">
        <v>0.39583333333333331</v>
      </c>
      <c r="F16" s="7">
        <v>3</v>
      </c>
      <c r="G16" s="7">
        <v>3</v>
      </c>
      <c r="H16" s="5">
        <v>115</v>
      </c>
      <c r="I16" s="5">
        <v>2</v>
      </c>
    </row>
    <row r="17" spans="1:9" x14ac:dyDescent="0.25">
      <c r="A17" t="str">
        <f t="shared" si="0"/>
        <v>Lowri Bowen</v>
      </c>
      <c r="B17" s="7" t="s">
        <v>55</v>
      </c>
      <c r="C17" s="7" t="s">
        <v>56</v>
      </c>
      <c r="D17" s="7"/>
      <c r="E17" s="8">
        <v>0.39583333333333331</v>
      </c>
      <c r="F17" s="7">
        <v>4</v>
      </c>
      <c r="G17" s="7">
        <v>3</v>
      </c>
      <c r="H17" s="5">
        <v>116</v>
      </c>
      <c r="I17" s="5">
        <v>2</v>
      </c>
    </row>
    <row r="18" spans="1:9" x14ac:dyDescent="0.25">
      <c r="A18" t="str">
        <f t="shared" si="0"/>
        <v>Gary Owen</v>
      </c>
      <c r="B18" s="7" t="s">
        <v>57</v>
      </c>
      <c r="C18" s="7" t="s">
        <v>58</v>
      </c>
      <c r="D18" s="7" t="s">
        <v>59</v>
      </c>
      <c r="E18" s="8">
        <v>0.39583333333333331</v>
      </c>
      <c r="F18" s="7">
        <v>1</v>
      </c>
      <c r="G18" s="7">
        <v>3</v>
      </c>
      <c r="H18" s="5">
        <v>117</v>
      </c>
      <c r="I18" s="5">
        <v>2</v>
      </c>
    </row>
    <row r="19" spans="1:9" x14ac:dyDescent="0.25">
      <c r="A19" s="12" t="str">
        <f t="shared" si="0"/>
        <v>Christopher Baker</v>
      </c>
      <c r="B19" s="7" t="s">
        <v>60</v>
      </c>
      <c r="C19" s="7" t="s">
        <v>61</v>
      </c>
      <c r="D19" s="7"/>
      <c r="E19" s="8">
        <v>0.39583333333333331</v>
      </c>
      <c r="F19" s="7">
        <v>2</v>
      </c>
      <c r="G19" s="7">
        <v>2</v>
      </c>
      <c r="H19" s="5">
        <v>118</v>
      </c>
      <c r="I19" s="5">
        <v>2</v>
      </c>
    </row>
    <row r="20" spans="1:9" x14ac:dyDescent="0.25">
      <c r="A20" t="str">
        <f t="shared" si="0"/>
        <v>Tim Wright</v>
      </c>
      <c r="B20" s="7" t="s">
        <v>26</v>
      </c>
      <c r="C20" s="7" t="s">
        <v>62</v>
      </c>
      <c r="D20" s="7" t="s">
        <v>63</v>
      </c>
      <c r="E20" s="8">
        <v>0.39583333333333331</v>
      </c>
      <c r="F20" s="7">
        <v>3</v>
      </c>
      <c r="G20" s="7">
        <v>2</v>
      </c>
      <c r="H20" s="5">
        <v>119</v>
      </c>
      <c r="I20" s="5">
        <v>2</v>
      </c>
    </row>
    <row r="21" spans="1:9" x14ac:dyDescent="0.25">
      <c r="A21" t="str">
        <f t="shared" si="0"/>
        <v>Helen Griffiths</v>
      </c>
      <c r="B21" s="7" t="s">
        <v>36</v>
      </c>
      <c r="C21" s="7" t="s">
        <v>64</v>
      </c>
      <c r="D21" s="7" t="s">
        <v>59</v>
      </c>
      <c r="E21" s="8">
        <v>0.39583333333333331</v>
      </c>
      <c r="F21" s="7">
        <v>4</v>
      </c>
      <c r="G21" s="7">
        <v>2</v>
      </c>
      <c r="H21" s="5">
        <v>120</v>
      </c>
      <c r="I21" s="5">
        <v>2</v>
      </c>
    </row>
    <row r="22" spans="1:9" x14ac:dyDescent="0.25">
      <c r="A22" t="str">
        <f t="shared" si="0"/>
        <v>Chris Millward</v>
      </c>
      <c r="B22" s="7" t="s">
        <v>65</v>
      </c>
      <c r="C22" s="7" t="s">
        <v>66</v>
      </c>
      <c r="D22" s="7" t="s">
        <v>67</v>
      </c>
      <c r="E22" s="8">
        <v>0.39583333333333331</v>
      </c>
      <c r="F22" s="7">
        <v>1</v>
      </c>
      <c r="G22" s="7">
        <v>2</v>
      </c>
      <c r="H22" s="5">
        <v>121</v>
      </c>
      <c r="I22" s="5">
        <v>2</v>
      </c>
    </row>
    <row r="23" spans="1:9" x14ac:dyDescent="0.25">
      <c r="A23" t="str">
        <f t="shared" si="0"/>
        <v>Gayle Sheppard</v>
      </c>
      <c r="B23" s="7" t="s">
        <v>68</v>
      </c>
      <c r="C23" s="7" t="s">
        <v>69</v>
      </c>
      <c r="D23" s="7" t="s">
        <v>47</v>
      </c>
      <c r="E23" s="8">
        <v>0.39583333333333331</v>
      </c>
      <c r="F23" s="7">
        <v>2</v>
      </c>
      <c r="G23" s="7">
        <v>1</v>
      </c>
      <c r="H23" s="5">
        <v>122</v>
      </c>
      <c r="I23" s="5">
        <v>2</v>
      </c>
    </row>
    <row r="24" spans="1:9" x14ac:dyDescent="0.25">
      <c r="A24" t="str">
        <f t="shared" si="0"/>
        <v>Charlie Holmes</v>
      </c>
      <c r="B24" s="7" t="s">
        <v>70</v>
      </c>
      <c r="C24" s="7" t="s">
        <v>71</v>
      </c>
      <c r="D24" s="7" t="s">
        <v>72</v>
      </c>
      <c r="E24" s="8">
        <v>0.39583333333333331</v>
      </c>
      <c r="F24" s="7">
        <v>3</v>
      </c>
      <c r="G24" s="7">
        <v>1</v>
      </c>
      <c r="H24" s="5">
        <v>123</v>
      </c>
      <c r="I24" s="5">
        <v>2</v>
      </c>
    </row>
    <row r="25" spans="1:9" x14ac:dyDescent="0.25">
      <c r="A25" t="str">
        <f t="shared" si="0"/>
        <v>Sandy Anning</v>
      </c>
      <c r="B25" s="7" t="s">
        <v>73</v>
      </c>
      <c r="C25" s="7" t="s">
        <v>74</v>
      </c>
      <c r="D25" s="7" t="s">
        <v>75</v>
      </c>
      <c r="E25" s="8">
        <v>0.39583333333333331</v>
      </c>
      <c r="F25" s="7">
        <v>4</v>
      </c>
      <c r="G25" s="7">
        <v>1</v>
      </c>
      <c r="H25" s="5">
        <v>124</v>
      </c>
      <c r="I25" s="5">
        <v>2</v>
      </c>
    </row>
    <row r="26" spans="1:9" x14ac:dyDescent="0.25">
      <c r="A26" t="str">
        <f t="shared" si="0"/>
        <v>Carolyn Williams</v>
      </c>
      <c r="B26" s="7" t="s">
        <v>76</v>
      </c>
      <c r="C26" s="7" t="s">
        <v>77</v>
      </c>
      <c r="D26" s="7" t="s">
        <v>59</v>
      </c>
      <c r="E26" s="8">
        <v>0.39583333333333331</v>
      </c>
      <c r="F26" s="7">
        <v>1</v>
      </c>
      <c r="G26" s="7">
        <v>1</v>
      </c>
      <c r="H26" s="5">
        <v>125</v>
      </c>
      <c r="I26" s="5">
        <v>2</v>
      </c>
    </row>
    <row r="27" spans="1:9" x14ac:dyDescent="0.25">
      <c r="A27" t="str">
        <f t="shared" si="0"/>
        <v>Catherine Colleypriest</v>
      </c>
      <c r="B27" s="7" t="s">
        <v>78</v>
      </c>
      <c r="C27" s="7" t="s">
        <v>79</v>
      </c>
      <c r="D27" s="7" t="s">
        <v>80</v>
      </c>
      <c r="E27" s="8">
        <v>0.39583333333333331</v>
      </c>
      <c r="F27" s="7">
        <v>2</v>
      </c>
      <c r="G27" s="7">
        <v>3</v>
      </c>
      <c r="H27" s="5">
        <v>126</v>
      </c>
      <c r="I27" s="5">
        <v>2</v>
      </c>
    </row>
    <row r="28" spans="1:9" x14ac:dyDescent="0.25">
      <c r="A28" t="str">
        <f t="shared" si="0"/>
        <v>Ian Herbert</v>
      </c>
      <c r="B28" s="9" t="s">
        <v>81</v>
      </c>
      <c r="C28" s="9" t="s">
        <v>82</v>
      </c>
      <c r="D28" s="9" t="s">
        <v>83</v>
      </c>
      <c r="E28" s="10">
        <v>0.40625</v>
      </c>
      <c r="F28" s="9">
        <v>4</v>
      </c>
      <c r="G28" s="9">
        <v>3</v>
      </c>
      <c r="H28" s="5">
        <v>127</v>
      </c>
      <c r="I28" s="5">
        <v>3</v>
      </c>
    </row>
    <row r="29" spans="1:9" x14ac:dyDescent="0.25">
      <c r="A29" t="str">
        <f t="shared" si="0"/>
        <v>Paul Slade</v>
      </c>
      <c r="B29" s="9" t="s">
        <v>84</v>
      </c>
      <c r="C29" s="9" t="s">
        <v>85</v>
      </c>
      <c r="D29" s="9" t="s">
        <v>86</v>
      </c>
      <c r="E29" s="10">
        <v>0.40625</v>
      </c>
      <c r="F29" s="9">
        <v>3</v>
      </c>
      <c r="G29" s="9">
        <v>3</v>
      </c>
      <c r="H29" s="5">
        <v>128</v>
      </c>
      <c r="I29" s="5">
        <v>3</v>
      </c>
    </row>
    <row r="30" spans="1:9" x14ac:dyDescent="0.25">
      <c r="A30" t="str">
        <f t="shared" si="0"/>
        <v>Robert Witherall</v>
      </c>
      <c r="B30" s="9" t="s">
        <v>87</v>
      </c>
      <c r="C30" s="9" t="s">
        <v>88</v>
      </c>
      <c r="D30" s="9" t="s">
        <v>89</v>
      </c>
      <c r="E30" s="10">
        <v>0.40625</v>
      </c>
      <c r="F30" s="9">
        <v>2</v>
      </c>
      <c r="G30" s="9">
        <v>3</v>
      </c>
      <c r="H30" s="5">
        <v>129</v>
      </c>
      <c r="I30" s="5">
        <v>3</v>
      </c>
    </row>
    <row r="31" spans="1:9" x14ac:dyDescent="0.25">
      <c r="A31" t="str">
        <f t="shared" si="0"/>
        <v>Matt Colley</v>
      </c>
      <c r="B31" s="9" t="s">
        <v>90</v>
      </c>
      <c r="C31" s="9" t="s">
        <v>91</v>
      </c>
      <c r="D31" s="9" t="s">
        <v>92</v>
      </c>
      <c r="E31" s="10">
        <v>0.40625</v>
      </c>
      <c r="F31" s="9">
        <v>4</v>
      </c>
      <c r="G31" s="9">
        <v>2</v>
      </c>
      <c r="H31" s="5">
        <v>130</v>
      </c>
      <c r="I31" s="5">
        <v>3</v>
      </c>
    </row>
    <row r="32" spans="1:9" x14ac:dyDescent="0.25">
      <c r="A32" t="str">
        <f t="shared" si="0"/>
        <v>Dan Davies</v>
      </c>
      <c r="B32" s="9" t="s">
        <v>93</v>
      </c>
      <c r="C32" s="9" t="s">
        <v>46</v>
      </c>
      <c r="D32" s="9"/>
      <c r="E32" s="10">
        <v>0.40625</v>
      </c>
      <c r="F32" s="9">
        <v>3</v>
      </c>
      <c r="G32" s="9">
        <v>2</v>
      </c>
      <c r="H32" s="5">
        <v>131</v>
      </c>
      <c r="I32" s="5">
        <v>3</v>
      </c>
    </row>
    <row r="33" spans="1:9" x14ac:dyDescent="0.25">
      <c r="A33" t="str">
        <f t="shared" si="0"/>
        <v>daniel seymour</v>
      </c>
      <c r="B33" s="9" t="s">
        <v>94</v>
      </c>
      <c r="C33" s="9" t="s">
        <v>95</v>
      </c>
      <c r="D33" s="9"/>
      <c r="E33" s="10">
        <v>0.40625</v>
      </c>
      <c r="F33" s="9">
        <v>2</v>
      </c>
      <c r="G33" s="9">
        <v>2</v>
      </c>
      <c r="H33" s="5">
        <v>132</v>
      </c>
      <c r="I33" s="5">
        <v>3</v>
      </c>
    </row>
    <row r="34" spans="1:9" x14ac:dyDescent="0.25">
      <c r="A34" t="str">
        <f t="shared" si="0"/>
        <v>Gareth Hill</v>
      </c>
      <c r="B34" s="9" t="s">
        <v>96</v>
      </c>
      <c r="C34" s="9" t="s">
        <v>97</v>
      </c>
      <c r="D34" s="9" t="s">
        <v>98</v>
      </c>
      <c r="E34" s="10">
        <v>0.40625</v>
      </c>
      <c r="F34" s="9">
        <v>4</v>
      </c>
      <c r="G34" s="9">
        <v>1</v>
      </c>
      <c r="H34" s="5">
        <v>133</v>
      </c>
      <c r="I34" s="5">
        <v>3</v>
      </c>
    </row>
    <row r="35" spans="1:9" x14ac:dyDescent="0.25">
      <c r="A35" t="str">
        <f t="shared" si="0"/>
        <v>Rosalind Edmonds</v>
      </c>
      <c r="B35" s="9" t="s">
        <v>99</v>
      </c>
      <c r="C35" s="9" t="s">
        <v>100</v>
      </c>
      <c r="D35" s="9" t="s">
        <v>98</v>
      </c>
      <c r="E35" s="10">
        <v>0.40625</v>
      </c>
      <c r="F35" s="9">
        <v>3</v>
      </c>
      <c r="G35" s="9">
        <v>1</v>
      </c>
      <c r="H35" s="5">
        <v>134</v>
      </c>
      <c r="I35" s="5">
        <v>3</v>
      </c>
    </row>
    <row r="36" spans="1:9" x14ac:dyDescent="0.25">
      <c r="A36" t="str">
        <f t="shared" si="0"/>
        <v>Stephen Hosty</v>
      </c>
      <c r="B36" s="9" t="s">
        <v>101</v>
      </c>
      <c r="C36" s="9" t="s">
        <v>102</v>
      </c>
      <c r="D36" s="9"/>
      <c r="E36" s="10">
        <v>0.40625</v>
      </c>
      <c r="F36" s="9">
        <v>2</v>
      </c>
      <c r="G36" s="9">
        <v>1</v>
      </c>
      <c r="H36" s="5">
        <v>135</v>
      </c>
      <c r="I36" s="5">
        <v>3</v>
      </c>
    </row>
    <row r="37" spans="1:9" x14ac:dyDescent="0.25">
      <c r="A37" t="str">
        <f t="shared" si="0"/>
        <v>Leah Cooper</v>
      </c>
      <c r="B37" s="9" t="s">
        <v>103</v>
      </c>
      <c r="C37" s="9" t="s">
        <v>104</v>
      </c>
      <c r="D37" s="9"/>
      <c r="E37" s="10">
        <v>0.40625</v>
      </c>
      <c r="F37" s="9">
        <v>1</v>
      </c>
      <c r="G37" s="9">
        <v>4</v>
      </c>
      <c r="H37" s="5">
        <v>136</v>
      </c>
      <c r="I37" s="5">
        <v>3</v>
      </c>
    </row>
    <row r="38" spans="1:9" x14ac:dyDescent="0.25">
      <c r="A38" t="str">
        <f t="shared" si="0"/>
        <v>Gemma Roche-clarke</v>
      </c>
      <c r="B38" s="9" t="s">
        <v>105</v>
      </c>
      <c r="C38" s="9" t="s">
        <v>106</v>
      </c>
      <c r="D38" s="9" t="s">
        <v>107</v>
      </c>
      <c r="E38" s="10">
        <v>0.40625</v>
      </c>
      <c r="F38" s="9">
        <v>1</v>
      </c>
      <c r="G38" s="9">
        <v>3</v>
      </c>
      <c r="H38" s="5">
        <v>137</v>
      </c>
      <c r="I38" s="5">
        <v>3</v>
      </c>
    </row>
    <row r="39" spans="1:9" x14ac:dyDescent="0.25">
      <c r="A39" t="str">
        <f t="shared" si="0"/>
        <v>Michelle Hadfield</v>
      </c>
      <c r="B39" s="9" t="s">
        <v>108</v>
      </c>
      <c r="C39" s="9" t="s">
        <v>109</v>
      </c>
      <c r="D39" s="9" t="s">
        <v>89</v>
      </c>
      <c r="E39" s="10">
        <v>0.40625</v>
      </c>
      <c r="F39" s="9">
        <v>1</v>
      </c>
      <c r="G39" s="9">
        <v>2</v>
      </c>
      <c r="H39" s="5">
        <v>138</v>
      </c>
      <c r="I39" s="5">
        <v>3</v>
      </c>
    </row>
    <row r="40" spans="1:9" x14ac:dyDescent="0.25">
      <c r="A40" t="str">
        <f t="shared" si="0"/>
        <v>Amelia Edmonds</v>
      </c>
      <c r="B40" s="9" t="s">
        <v>110</v>
      </c>
      <c r="C40" s="9" t="s">
        <v>100</v>
      </c>
      <c r="D40" s="9" t="s">
        <v>98</v>
      </c>
      <c r="E40" s="10">
        <v>0.40625</v>
      </c>
      <c r="F40" s="9">
        <v>1</v>
      </c>
      <c r="G40" s="9">
        <v>1</v>
      </c>
      <c r="H40" s="5">
        <v>139</v>
      </c>
      <c r="I40" s="5">
        <v>3</v>
      </c>
    </row>
    <row r="41" spans="1:9" x14ac:dyDescent="0.25">
      <c r="A41" t="str">
        <f t="shared" si="0"/>
        <v>Carson Pryce</v>
      </c>
      <c r="B41" s="5" t="s">
        <v>111</v>
      </c>
      <c r="C41" s="5" t="s">
        <v>112</v>
      </c>
      <c r="D41" s="5" t="s">
        <v>113</v>
      </c>
      <c r="E41" s="6">
        <v>0.41319444444444442</v>
      </c>
      <c r="F41" s="5">
        <v>4</v>
      </c>
      <c r="G41" s="5">
        <v>3</v>
      </c>
      <c r="H41" s="5">
        <v>140</v>
      </c>
      <c r="I41" s="5">
        <v>4</v>
      </c>
    </row>
    <row r="42" spans="1:9" x14ac:dyDescent="0.25">
      <c r="A42" t="str">
        <f t="shared" si="0"/>
        <v>Francis Lewis</v>
      </c>
      <c r="B42" s="5" t="s">
        <v>114</v>
      </c>
      <c r="C42" s="5" t="s">
        <v>115</v>
      </c>
      <c r="D42" s="5"/>
      <c r="E42" s="6">
        <v>0.41319444444444442</v>
      </c>
      <c r="F42" s="5">
        <v>3</v>
      </c>
      <c r="G42" s="5">
        <v>3</v>
      </c>
      <c r="H42" s="5">
        <v>141</v>
      </c>
      <c r="I42" s="5">
        <v>4</v>
      </c>
    </row>
    <row r="43" spans="1:9" x14ac:dyDescent="0.25">
      <c r="A43" t="str">
        <f t="shared" si="0"/>
        <v>Laura Edwards</v>
      </c>
      <c r="B43" s="5" t="s">
        <v>116</v>
      </c>
      <c r="C43" s="5" t="s">
        <v>117</v>
      </c>
      <c r="D43" s="5" t="s">
        <v>98</v>
      </c>
      <c r="E43" s="6">
        <v>0.41319444444444442</v>
      </c>
      <c r="F43" s="5">
        <v>2</v>
      </c>
      <c r="G43" s="5">
        <v>3</v>
      </c>
      <c r="H43" s="5">
        <v>142</v>
      </c>
      <c r="I43" s="5">
        <v>4</v>
      </c>
    </row>
    <row r="44" spans="1:9" x14ac:dyDescent="0.25">
      <c r="A44" t="str">
        <f t="shared" si="0"/>
        <v>David Mort</v>
      </c>
      <c r="B44" s="5" t="s">
        <v>50</v>
      </c>
      <c r="C44" s="5" t="s">
        <v>118</v>
      </c>
      <c r="D44" s="5" t="s">
        <v>92</v>
      </c>
      <c r="E44" s="6">
        <v>0.41319444444444442</v>
      </c>
      <c r="F44" s="5">
        <v>1</v>
      </c>
      <c r="G44" s="5">
        <v>3</v>
      </c>
      <c r="H44" s="5">
        <v>143</v>
      </c>
      <c r="I44" s="5">
        <v>4</v>
      </c>
    </row>
    <row r="45" spans="1:9" x14ac:dyDescent="0.25">
      <c r="A45" t="str">
        <f t="shared" si="0"/>
        <v>Craig Patterson</v>
      </c>
      <c r="B45" s="5" t="s">
        <v>119</v>
      </c>
      <c r="C45" s="5" t="s">
        <v>34</v>
      </c>
      <c r="D45" s="5" t="s">
        <v>120</v>
      </c>
      <c r="E45" s="6">
        <v>0.41319444444444442</v>
      </c>
      <c r="F45" s="5">
        <v>4</v>
      </c>
      <c r="G45" s="5">
        <v>2</v>
      </c>
      <c r="H45" s="5">
        <v>144</v>
      </c>
      <c r="I45" s="5">
        <v>4</v>
      </c>
    </row>
    <row r="46" spans="1:9" x14ac:dyDescent="0.25">
      <c r="A46" t="str">
        <f t="shared" si="0"/>
        <v>Des Devlin</v>
      </c>
      <c r="B46" s="5" t="s">
        <v>121</v>
      </c>
      <c r="C46" s="5" t="s">
        <v>122</v>
      </c>
      <c r="D46" s="5" t="s">
        <v>98</v>
      </c>
      <c r="E46" s="6">
        <v>0.41319444444444442</v>
      </c>
      <c r="F46" s="5">
        <v>3</v>
      </c>
      <c r="G46" s="5">
        <v>2</v>
      </c>
      <c r="H46" s="5">
        <v>145</v>
      </c>
      <c r="I46" s="5">
        <v>4</v>
      </c>
    </row>
    <row r="47" spans="1:9" x14ac:dyDescent="0.25">
      <c r="A47" t="str">
        <f t="shared" si="0"/>
        <v>Keith Tannetta</v>
      </c>
      <c r="B47" s="5" t="s">
        <v>123</v>
      </c>
      <c r="C47" s="5" t="s">
        <v>124</v>
      </c>
      <c r="D47" s="5" t="s">
        <v>113</v>
      </c>
      <c r="E47" s="6">
        <v>0.41319444444444442</v>
      </c>
      <c r="F47" s="5">
        <v>2</v>
      </c>
      <c r="G47" s="5">
        <v>2</v>
      </c>
      <c r="H47" s="5">
        <v>146</v>
      </c>
      <c r="I47" s="5">
        <v>4</v>
      </c>
    </row>
    <row r="48" spans="1:9" x14ac:dyDescent="0.25">
      <c r="A48" t="str">
        <f t="shared" si="0"/>
        <v>Neil Sargeant</v>
      </c>
      <c r="B48" s="5" t="s">
        <v>125</v>
      </c>
      <c r="C48" s="5" t="s">
        <v>126</v>
      </c>
      <c r="D48" s="5"/>
      <c r="E48" s="6">
        <v>0.41319444444444442</v>
      </c>
      <c r="F48" s="5">
        <v>1</v>
      </c>
      <c r="G48" s="5">
        <v>2</v>
      </c>
      <c r="H48" s="5">
        <v>147</v>
      </c>
      <c r="I48" s="5">
        <v>4</v>
      </c>
    </row>
    <row r="49" spans="1:9" x14ac:dyDescent="0.25">
      <c r="A49" t="str">
        <f t="shared" si="0"/>
        <v>Brian Hosty</v>
      </c>
      <c r="B49" s="5" t="s">
        <v>127</v>
      </c>
      <c r="C49" s="5" t="s">
        <v>102</v>
      </c>
      <c r="D49" s="5"/>
      <c r="E49" s="6">
        <v>0.41319444444444442</v>
      </c>
      <c r="F49" s="5">
        <v>4</v>
      </c>
      <c r="G49" s="5">
        <v>1</v>
      </c>
      <c r="H49" s="5">
        <v>148</v>
      </c>
      <c r="I49" s="5">
        <v>4</v>
      </c>
    </row>
    <row r="50" spans="1:9" x14ac:dyDescent="0.25">
      <c r="A50" t="str">
        <f t="shared" si="0"/>
        <v>Joel Valcic</v>
      </c>
      <c r="B50" s="5" t="s">
        <v>128</v>
      </c>
      <c r="C50" s="5" t="s">
        <v>129</v>
      </c>
      <c r="D50" s="5" t="s">
        <v>130</v>
      </c>
      <c r="E50" s="6">
        <v>0.41319444444444442</v>
      </c>
      <c r="F50" s="5">
        <v>3</v>
      </c>
      <c r="G50" s="5">
        <v>1</v>
      </c>
      <c r="H50" s="5">
        <v>149</v>
      </c>
      <c r="I50" s="5">
        <v>4</v>
      </c>
    </row>
    <row r="51" spans="1:9" x14ac:dyDescent="0.25">
      <c r="A51" t="str">
        <f t="shared" si="0"/>
        <v>Rhys Jones</v>
      </c>
      <c r="B51" s="5" t="s">
        <v>131</v>
      </c>
      <c r="C51" s="5" t="s">
        <v>132</v>
      </c>
      <c r="D51" s="5" t="s">
        <v>133</v>
      </c>
      <c r="E51" s="6">
        <v>0.41319444444444442</v>
      </c>
      <c r="F51" s="5">
        <v>2</v>
      </c>
      <c r="G51" s="5">
        <v>1</v>
      </c>
      <c r="H51" s="5">
        <v>150</v>
      </c>
      <c r="I51" s="5">
        <v>4</v>
      </c>
    </row>
    <row r="52" spans="1:9" x14ac:dyDescent="0.25">
      <c r="A52" t="str">
        <f t="shared" si="0"/>
        <v>Dafydd Herbert</v>
      </c>
      <c r="B52" s="5" t="s">
        <v>134</v>
      </c>
      <c r="C52" s="5" t="s">
        <v>82</v>
      </c>
      <c r="D52" s="5"/>
      <c r="E52" s="6">
        <v>0.41319444444444442</v>
      </c>
      <c r="F52" s="5">
        <v>1</v>
      </c>
      <c r="G52" s="5">
        <v>1</v>
      </c>
      <c r="H52" s="5">
        <v>151</v>
      </c>
      <c r="I52" s="5">
        <v>4</v>
      </c>
    </row>
  </sheetData>
  <conditionalFormatting sqref="F2:F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I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I5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:A17"/>
    </sheetView>
  </sheetViews>
  <sheetFormatPr defaultRowHeight="15" x14ac:dyDescent="0.25"/>
  <sheetData>
    <row r="1" spans="1:4" x14ac:dyDescent="0.25">
      <c r="A1" t="s">
        <v>188</v>
      </c>
      <c r="B1" t="s">
        <v>1</v>
      </c>
      <c r="C1" t="s">
        <v>17</v>
      </c>
      <c r="D1" t="s">
        <v>2</v>
      </c>
    </row>
    <row r="2" spans="1:4" x14ac:dyDescent="0.25">
      <c r="A2" t="str">
        <f>B2&amp; " " &amp; C2</f>
        <v>1 1</v>
      </c>
      <c r="B2">
        <v>1</v>
      </c>
      <c r="C2">
        <v>1</v>
      </c>
      <c r="D2" s="1">
        <v>0.38194444444444442</v>
      </c>
    </row>
    <row r="3" spans="1:4" x14ac:dyDescent="0.25">
      <c r="A3" t="str">
        <f t="shared" ref="A3:A17" si="0">B3&amp; " " &amp; C3</f>
        <v>1 2</v>
      </c>
      <c r="B3">
        <v>1</v>
      </c>
      <c r="C3">
        <v>2</v>
      </c>
      <c r="D3" s="1">
        <v>0.3820601851851852</v>
      </c>
    </row>
    <row r="4" spans="1:4" x14ac:dyDescent="0.25">
      <c r="A4" t="str">
        <f t="shared" si="0"/>
        <v>1 3</v>
      </c>
      <c r="B4">
        <v>1</v>
      </c>
      <c r="C4">
        <v>3</v>
      </c>
      <c r="D4" s="1">
        <v>0.38217592592592592</v>
      </c>
    </row>
    <row r="5" spans="1:4" x14ac:dyDescent="0.25">
      <c r="A5" t="str">
        <f t="shared" si="0"/>
        <v>1 4</v>
      </c>
      <c r="B5">
        <v>1</v>
      </c>
      <c r="C5">
        <v>4</v>
      </c>
      <c r="D5" s="1">
        <v>0.3822916666666667</v>
      </c>
    </row>
    <row r="6" spans="1:4" x14ac:dyDescent="0.25">
      <c r="A6" t="str">
        <f t="shared" si="0"/>
        <v>2 1</v>
      </c>
      <c r="B6">
        <v>2</v>
      </c>
      <c r="C6">
        <v>1</v>
      </c>
      <c r="D6" s="1">
        <v>0.39583333333333331</v>
      </c>
    </row>
    <row r="7" spans="1:4" x14ac:dyDescent="0.25">
      <c r="A7" t="str">
        <f t="shared" si="0"/>
        <v>2 2</v>
      </c>
      <c r="B7">
        <v>2</v>
      </c>
      <c r="C7">
        <v>2</v>
      </c>
      <c r="D7" s="1">
        <v>0.39594907407407409</v>
      </c>
    </row>
    <row r="8" spans="1:4" x14ac:dyDescent="0.25">
      <c r="A8" t="str">
        <f t="shared" si="0"/>
        <v>2 3</v>
      </c>
      <c r="B8">
        <v>2</v>
      </c>
      <c r="C8">
        <v>3</v>
      </c>
      <c r="D8" s="1">
        <v>0.39606481481481487</v>
      </c>
    </row>
    <row r="9" spans="1:4" x14ac:dyDescent="0.25">
      <c r="A9" t="str">
        <f t="shared" si="0"/>
        <v>2 4</v>
      </c>
      <c r="B9">
        <v>2</v>
      </c>
      <c r="C9">
        <v>4</v>
      </c>
      <c r="D9" s="1">
        <v>0.39618055555555554</v>
      </c>
    </row>
    <row r="10" spans="1:4" x14ac:dyDescent="0.25">
      <c r="A10" t="str">
        <f t="shared" si="0"/>
        <v>3 1</v>
      </c>
      <c r="B10">
        <v>3</v>
      </c>
      <c r="C10">
        <v>1</v>
      </c>
      <c r="D10" s="1">
        <v>0.40625</v>
      </c>
    </row>
    <row r="11" spans="1:4" x14ac:dyDescent="0.25">
      <c r="A11" t="str">
        <f t="shared" si="0"/>
        <v>3 2</v>
      </c>
      <c r="B11">
        <v>3</v>
      </c>
      <c r="C11">
        <v>2</v>
      </c>
      <c r="D11" s="1">
        <v>0.40636574074074078</v>
      </c>
    </row>
    <row r="12" spans="1:4" x14ac:dyDescent="0.25">
      <c r="A12" t="str">
        <f t="shared" si="0"/>
        <v>3 3</v>
      </c>
      <c r="B12">
        <v>3</v>
      </c>
      <c r="C12">
        <v>3</v>
      </c>
      <c r="D12" s="1">
        <v>0.4064814814814815</v>
      </c>
    </row>
    <row r="13" spans="1:4" x14ac:dyDescent="0.25">
      <c r="A13" t="str">
        <f t="shared" si="0"/>
        <v>3 4</v>
      </c>
      <c r="B13">
        <v>3</v>
      </c>
      <c r="C13">
        <v>4</v>
      </c>
      <c r="D13" s="1">
        <v>0.40659722222222222</v>
      </c>
    </row>
    <row r="14" spans="1:4" x14ac:dyDescent="0.25">
      <c r="A14" t="str">
        <f t="shared" si="0"/>
        <v>4 1</v>
      </c>
      <c r="B14">
        <v>4</v>
      </c>
      <c r="C14">
        <v>1</v>
      </c>
      <c r="D14" s="1">
        <v>0.4145833333333333</v>
      </c>
    </row>
    <row r="15" spans="1:4" x14ac:dyDescent="0.25">
      <c r="A15" t="str">
        <f t="shared" si="0"/>
        <v>4 2</v>
      </c>
      <c r="B15">
        <v>4</v>
      </c>
      <c r="C15">
        <v>2</v>
      </c>
      <c r="D15" s="1">
        <v>0.41469907407407408</v>
      </c>
    </row>
    <row r="16" spans="1:4" x14ac:dyDescent="0.25">
      <c r="A16" t="str">
        <f t="shared" si="0"/>
        <v>4 3</v>
      </c>
      <c r="B16">
        <v>4</v>
      </c>
      <c r="C16">
        <v>3</v>
      </c>
      <c r="D16" s="1">
        <v>0.4148148148148148</v>
      </c>
    </row>
    <row r="17" spans="1:4" x14ac:dyDescent="0.25">
      <c r="A17" t="str">
        <f t="shared" si="0"/>
        <v>4 4</v>
      </c>
      <c r="B17">
        <v>4</v>
      </c>
      <c r="C17">
        <v>4</v>
      </c>
      <c r="D17" s="1">
        <v>0.41493055555555558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sheet</vt:lpstr>
      <vt:lpstr>Start list</vt:lpstr>
      <vt:lpstr>Wave times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2017-04-09T11:40:49Z</cp:lastPrinted>
  <dcterms:created xsi:type="dcterms:W3CDTF">2016-10-23T19:00:51Z</dcterms:created>
  <dcterms:modified xsi:type="dcterms:W3CDTF">2017-04-09T14:34:51Z</dcterms:modified>
</cp:coreProperties>
</file>